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marcelo.mhy\Desktop\78 - ASSISTENTE ADMINISTRATIVO\15 - ANEXOS TR DIGITAL\"/>
    </mc:Choice>
  </mc:AlternateContent>
  <xr:revisionPtr revIDLastSave="0" documentId="13_ncr:1_{08B86AC6-F626-423A-9323-88F5757991BF}" xr6:coauthVersionLast="36" xr6:coauthVersionMax="36" xr10:uidLastSave="{00000000-0000-0000-0000-000000000000}"/>
  <bookViews>
    <workbookView xWindow="28680" yWindow="-120" windowWidth="29040" windowHeight="15720" tabRatio="649" xr2:uid="{00000000-000D-0000-FFFF-FFFF00000000}"/>
  </bookViews>
  <sheets>
    <sheet name="INSTRUÇÕES" sheetId="45" r:id="rId1"/>
    <sheet name="POSTOS" sheetId="46" r:id="rId2"/>
    <sheet name="DIária Motorista" sheetId="51" r:id="rId3"/>
    <sheet name="Vale Transporte " sheetId="44" r:id="rId4"/>
    <sheet name="VL. Refeição + Alimentação" sheetId="49" r:id="rId5"/>
    <sheet name="Uniformes e EPIs" sheetId="18" r:id="rId6"/>
    <sheet name="Equipamentos e Materiais" sheetId="50" r:id="rId7"/>
    <sheet name="FLORIANÓPOLIS - AUX.ADMINISTR" sheetId="20" r:id="rId8"/>
    <sheet name="FLORIANÓPOLIS - ENCARREGADO" sheetId="30" r:id="rId9"/>
    <sheet name="FLORIANÓPOLIS - MOTORISTA" sheetId="29" r:id="rId10"/>
    <sheet name="ITAJAÍ - AUX. ADMINIST" sheetId="32" r:id="rId11"/>
    <sheet name="ITAJAÍ - LÍDER" sheetId="31" r:id="rId12"/>
    <sheet name="ITAJAÍ - MOTORISTA" sheetId="33" r:id="rId13"/>
    <sheet name="JOINVILLE - AUX.ADMINISTR" sheetId="35" r:id="rId14"/>
    <sheet name="JOINVILLE - LÍDER" sheetId="34" r:id="rId15"/>
    <sheet name="CRICIÚMA - AUX.ADMINISTR" sheetId="36" r:id="rId16"/>
    <sheet name="CRICIÚMA - LÍDER" sheetId="37" r:id="rId17"/>
    <sheet name="LAGES - AUX.ADMINISTR" sheetId="38" r:id="rId18"/>
    <sheet name="LAGES - LÍDER" sheetId="39" r:id="rId19"/>
    <sheet name="CHAPECÓ - AUX.ADMINISTR" sheetId="40" r:id="rId20"/>
    <sheet name="CHAPECÓ - LÍDER" sheetId="41" r:id="rId21"/>
    <sheet name="DI. CERQUEIRA - AUX.ADMINISTR" sheetId="42" r:id="rId22"/>
    <sheet name="DI. CERQUEIRA - LÍDER" sheetId="43" r:id="rId23"/>
    <sheet name="QUADRO DETALHADO PROPOSTA" sheetId="25" r:id="rId24"/>
    <sheet name="PROPOSTA" sheetId="52" r:id="rId25"/>
  </sheets>
  <externalReferences>
    <externalReference r:id="rId26"/>
  </externalReferences>
  <definedNames>
    <definedName name="_xlnm.Print_Area" localSheetId="19">'CHAPECÓ - AUX.ADMINISTR'!$A$1:$E$138</definedName>
    <definedName name="_xlnm.Print_Area" localSheetId="20">'CHAPECÓ - LÍDER'!$A$1:$E$138</definedName>
    <definedName name="_xlnm.Print_Area" localSheetId="15">'CRICIÚMA - AUX.ADMINISTR'!$A$1:$E$138</definedName>
    <definedName name="_xlnm.Print_Area" localSheetId="16">'CRICIÚMA - LÍDER'!$A$1:$E$138</definedName>
    <definedName name="_xlnm.Print_Area" localSheetId="21">'DI. CERQUEIRA - AUX.ADMINISTR'!$A$1:$E$138</definedName>
    <definedName name="_xlnm.Print_Area" localSheetId="22">'DI. CERQUEIRA - LÍDER'!$A$1:$E$138</definedName>
    <definedName name="_xlnm.Print_Area" localSheetId="2">'DIária Motorista'!$A$1:$H$9</definedName>
    <definedName name="_xlnm.Print_Area" localSheetId="6">'Equipamentos e Materiais'!$A$1:$J$20</definedName>
    <definedName name="_xlnm.Print_Area" localSheetId="7">'FLORIANÓPOLIS - AUX.ADMINISTR'!$A$1:$E$138</definedName>
    <definedName name="_xlnm.Print_Area" localSheetId="8">'FLORIANÓPOLIS - ENCARREGADO'!$A$1:$E$138</definedName>
    <definedName name="_xlnm.Print_Area" localSheetId="9">'FLORIANÓPOLIS - MOTORISTA'!$A$1:$E$138</definedName>
    <definedName name="_xlnm.Print_Area" localSheetId="0">INSTRUÇÕES!$A$1:$R$22</definedName>
    <definedName name="_xlnm.Print_Area" localSheetId="10">'ITAJAÍ - AUX. ADMINIST'!$A$1:$E$138</definedName>
    <definedName name="_xlnm.Print_Area" localSheetId="11">'ITAJAÍ - LÍDER'!$A$1:$E$138</definedName>
    <definedName name="_xlnm.Print_Area" localSheetId="12">'ITAJAÍ - MOTORISTA'!$A$1:$E$138</definedName>
    <definedName name="_xlnm.Print_Area" localSheetId="13">'JOINVILLE - AUX.ADMINISTR'!$A$1:$E$138</definedName>
    <definedName name="_xlnm.Print_Area" localSheetId="14">'JOINVILLE - LÍDER'!$A$1:$E$138</definedName>
    <definedName name="_xlnm.Print_Area" localSheetId="17">'LAGES - AUX.ADMINISTR'!$A$1:$E$138</definedName>
    <definedName name="_xlnm.Print_Area" localSheetId="18">'LAGES - LÍDER'!$A$1:$E$138</definedName>
    <definedName name="_xlnm.Print_Area" localSheetId="1">POSTOS!$A$1:$R$25</definedName>
    <definedName name="_xlnm.Print_Area" localSheetId="24">PROPOSTA!$A$1:$I$52</definedName>
    <definedName name="ARMAM.">[1]INSUMOS!$G$30</definedName>
    <definedName name="EQUIP">[1]INSUMOS!$G$45</definedName>
    <definedName name="SHARED_FORMULA_11_49_11_49_1">"[.K50]*[.$L$30]"</definedName>
    <definedName name="SHARED_FORMULA_11_65_11_65_1">"[.K66]*[.$L$30]"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8" l="1"/>
  <c r="F22" i="18" s="1"/>
  <c r="E27" i="18"/>
  <c r="F27" i="18" s="1"/>
  <c r="E28" i="18"/>
  <c r="F28" i="18" s="1"/>
  <c r="F9" i="51" l="1"/>
  <c r="F4" i="51"/>
  <c r="G4" i="51" s="1"/>
  <c r="G10" i="25" l="1"/>
  <c r="G6" i="25"/>
  <c r="G9" i="51"/>
  <c r="H4" i="51"/>
  <c r="J6" i="25" l="1"/>
  <c r="H6" i="25"/>
  <c r="I6" i="25" s="1"/>
  <c r="H10" i="25"/>
  <c r="I10" i="25" s="1"/>
  <c r="J10" i="25"/>
  <c r="H9" i="51"/>
  <c r="D13" i="50" l="1"/>
  <c r="D11" i="50"/>
  <c r="G13" i="50"/>
  <c r="H13" i="50" s="1"/>
  <c r="G11" i="50"/>
  <c r="H11" i="50" s="1"/>
  <c r="G3" i="50"/>
  <c r="H3" i="50" s="1"/>
  <c r="I11" i="50" l="1"/>
  <c r="I13" i="50"/>
  <c r="I4" i="49"/>
  <c r="E55" i="30" s="1"/>
  <c r="I5" i="49"/>
  <c r="E55" i="29" s="1"/>
  <c r="I6" i="49"/>
  <c r="E55" i="32" s="1"/>
  <c r="I7" i="49"/>
  <c r="E55" i="31" s="1"/>
  <c r="I8" i="49"/>
  <c r="E55" i="33" s="1"/>
  <c r="I9" i="49"/>
  <c r="E55" i="35" s="1"/>
  <c r="I10" i="49"/>
  <c r="E55" i="34" s="1"/>
  <c r="I11" i="49"/>
  <c r="E55" i="36" s="1"/>
  <c r="I12" i="49"/>
  <c r="E55" i="37" s="1"/>
  <c r="I13" i="49"/>
  <c r="E55" i="38" s="1"/>
  <c r="I14" i="49"/>
  <c r="E55" i="39" s="1"/>
  <c r="I15" i="49"/>
  <c r="E55" i="40" s="1"/>
  <c r="I16" i="49"/>
  <c r="E55" i="41" s="1"/>
  <c r="I17" i="49"/>
  <c r="E55" i="42" s="1"/>
  <c r="I18" i="49"/>
  <c r="E55" i="43" s="1"/>
  <c r="I3" i="49"/>
  <c r="E55" i="20" s="1"/>
  <c r="E25" i="18"/>
  <c r="F25" i="18" s="1"/>
  <c r="E26" i="18"/>
  <c r="F26" i="18" s="1"/>
  <c r="D124" i="43" l="1"/>
  <c r="D124" i="42"/>
  <c r="D124" i="41"/>
  <c r="D124" i="40"/>
  <c r="D124" i="39"/>
  <c r="D124" i="38"/>
  <c r="D124" i="37"/>
  <c r="D124" i="36"/>
  <c r="D124" i="34"/>
  <c r="D124" i="35"/>
  <c r="D124" i="33"/>
  <c r="D124" i="31"/>
  <c r="D124" i="32"/>
  <c r="D124" i="29"/>
  <c r="D124" i="30"/>
  <c r="D124" i="20"/>
  <c r="D121" i="43"/>
  <c r="D121" i="42"/>
  <c r="D121" i="41"/>
  <c r="D121" i="40"/>
  <c r="D121" i="39"/>
  <c r="D121" i="38"/>
  <c r="D121" i="37"/>
  <c r="D121" i="36"/>
  <c r="D121" i="34"/>
  <c r="D121" i="35"/>
  <c r="D121" i="33"/>
  <c r="D121" i="31"/>
  <c r="D121" i="32"/>
  <c r="D121" i="29"/>
  <c r="D121" i="30"/>
  <c r="D121" i="20"/>
  <c r="D120" i="43"/>
  <c r="D120" i="42"/>
  <c r="D120" i="41"/>
  <c r="D120" i="40"/>
  <c r="D120" i="39"/>
  <c r="D120" i="38"/>
  <c r="D120" i="37"/>
  <c r="D120" i="36"/>
  <c r="D120" i="34"/>
  <c r="D120" i="35"/>
  <c r="D120" i="33"/>
  <c r="D120" i="31"/>
  <c r="D120" i="32"/>
  <c r="D120" i="29"/>
  <c r="D120" i="30"/>
  <c r="D120" i="20"/>
  <c r="C116" i="43"/>
  <c r="C116" i="42"/>
  <c r="C116" i="41"/>
  <c r="C116" i="40"/>
  <c r="C116" i="39"/>
  <c r="C116" i="38"/>
  <c r="C116" i="37"/>
  <c r="C116" i="36"/>
  <c r="C116" i="34"/>
  <c r="C116" i="35"/>
  <c r="C116" i="33"/>
  <c r="C116" i="31"/>
  <c r="C116" i="32"/>
  <c r="C116" i="29"/>
  <c r="C116" i="30"/>
  <c r="C116" i="20"/>
  <c r="C115" i="43"/>
  <c r="C115" i="42"/>
  <c r="C115" i="41"/>
  <c r="C115" i="40"/>
  <c r="C115" i="39"/>
  <c r="C115" i="38"/>
  <c r="C115" i="37"/>
  <c r="C115" i="36"/>
  <c r="C115" i="34"/>
  <c r="C115" i="35"/>
  <c r="C115" i="33"/>
  <c r="C115" i="31"/>
  <c r="C115" i="32"/>
  <c r="C115" i="29"/>
  <c r="C115" i="30"/>
  <c r="C115" i="20"/>
  <c r="D45" i="43" l="1"/>
  <c r="D45" i="42"/>
  <c r="D45" i="41"/>
  <c r="D45" i="40"/>
  <c r="D45" i="39"/>
  <c r="D45" i="38"/>
  <c r="D45" i="37"/>
  <c r="D45" i="36"/>
  <c r="D45" i="34"/>
  <c r="D45" i="35"/>
  <c r="D45" i="33"/>
  <c r="D45" i="31"/>
  <c r="D45" i="32"/>
  <c r="D45" i="29"/>
  <c r="D45" i="30"/>
  <c r="D45" i="20"/>
  <c r="C7" i="43"/>
  <c r="D5" i="43"/>
  <c r="D4" i="43"/>
  <c r="C7" i="42"/>
  <c r="D5" i="42"/>
  <c r="D4" i="42"/>
  <c r="C7" i="41"/>
  <c r="D5" i="41"/>
  <c r="D4" i="41"/>
  <c r="C7" i="40"/>
  <c r="D5" i="40"/>
  <c r="D4" i="40"/>
  <c r="C7" i="39"/>
  <c r="D5" i="39"/>
  <c r="D4" i="39"/>
  <c r="C7" i="38"/>
  <c r="D5" i="38"/>
  <c r="D4" i="38"/>
  <c r="C7" i="37"/>
  <c r="D5" i="37"/>
  <c r="D4" i="37"/>
  <c r="C7" i="36"/>
  <c r="D5" i="36"/>
  <c r="D4" i="36"/>
  <c r="C7" i="34"/>
  <c r="D5" i="34"/>
  <c r="D4" i="34"/>
  <c r="C7" i="35"/>
  <c r="D5" i="35"/>
  <c r="D4" i="35"/>
  <c r="C7" i="33"/>
  <c r="D5" i="33"/>
  <c r="D4" i="33"/>
  <c r="C7" i="31"/>
  <c r="D5" i="31"/>
  <c r="D4" i="31"/>
  <c r="C7" i="32"/>
  <c r="D5" i="32"/>
  <c r="D4" i="32"/>
  <c r="C7" i="29"/>
  <c r="D5" i="29"/>
  <c r="D4" i="29"/>
  <c r="C7" i="20"/>
  <c r="C7" i="30"/>
  <c r="D5" i="30"/>
  <c r="D4" i="30"/>
  <c r="D5" i="20"/>
  <c r="D4" i="20"/>
  <c r="G18" i="44"/>
  <c r="G17" i="44"/>
  <c r="G16" i="44"/>
  <c r="G15" i="44"/>
  <c r="G14" i="44"/>
  <c r="G13" i="44"/>
  <c r="G12" i="44"/>
  <c r="G11" i="44"/>
  <c r="G10" i="44"/>
  <c r="G9" i="44"/>
  <c r="G8" i="44"/>
  <c r="G7" i="44"/>
  <c r="G6" i="44"/>
  <c r="G5" i="44"/>
  <c r="G4" i="44"/>
  <c r="G3" i="44"/>
  <c r="C9" i="41"/>
  <c r="C9" i="40"/>
  <c r="D71" i="34"/>
  <c r="C9" i="20"/>
  <c r="C9" i="42"/>
  <c r="C9" i="43" l="1"/>
  <c r="C9" i="39"/>
  <c r="C9" i="38"/>
  <c r="C9" i="37"/>
  <c r="C9" i="36"/>
  <c r="C9" i="34"/>
  <c r="C9" i="35"/>
  <c r="C9" i="33"/>
  <c r="C9" i="31"/>
  <c r="C9" i="32"/>
  <c r="C9" i="29"/>
  <c r="C9" i="30"/>
  <c r="C21" i="43"/>
  <c r="C21" i="42"/>
  <c r="C21" i="41"/>
  <c r="C21" i="40"/>
  <c r="C21" i="39"/>
  <c r="C21" i="38"/>
  <c r="C21" i="37"/>
  <c r="C21" i="36"/>
  <c r="C21" i="34"/>
  <c r="C21" i="35"/>
  <c r="C21" i="33"/>
  <c r="C21" i="31"/>
  <c r="C21" i="32"/>
  <c r="C21" i="29"/>
  <c r="C21" i="30"/>
  <c r="C21" i="20"/>
  <c r="C20" i="43"/>
  <c r="C20" i="42"/>
  <c r="C20" i="41"/>
  <c r="C20" i="40"/>
  <c r="C20" i="39"/>
  <c r="C20" i="38"/>
  <c r="C20" i="37"/>
  <c r="C20" i="36"/>
  <c r="C20" i="34"/>
  <c r="C20" i="35"/>
  <c r="C20" i="33"/>
  <c r="C20" i="31"/>
  <c r="C20" i="32"/>
  <c r="C20" i="29"/>
  <c r="C20" i="30"/>
  <c r="C20" i="20"/>
  <c r="C19" i="32"/>
  <c r="C19" i="43"/>
  <c r="C19" i="42"/>
  <c r="C19" i="41"/>
  <c r="C19" i="40"/>
  <c r="C19" i="39"/>
  <c r="C19" i="38"/>
  <c r="C19" i="37"/>
  <c r="C19" i="36"/>
  <c r="C19" i="34"/>
  <c r="C19" i="35"/>
  <c r="C19" i="33"/>
  <c r="C19" i="31"/>
  <c r="C19" i="29"/>
  <c r="C19" i="30"/>
  <c r="C19" i="20"/>
  <c r="I4" i="44" l="1"/>
  <c r="J4" i="44" s="1"/>
  <c r="E54" i="30" s="1"/>
  <c r="I5" i="44"/>
  <c r="J5" i="44" s="1"/>
  <c r="E54" i="29" s="1"/>
  <c r="I6" i="44"/>
  <c r="J6" i="44" s="1"/>
  <c r="E54" i="32" s="1"/>
  <c r="I7" i="44"/>
  <c r="J7" i="44" s="1"/>
  <c r="E54" i="31" s="1"/>
  <c r="I8" i="44"/>
  <c r="J8" i="44" s="1"/>
  <c r="E54" i="33" s="1"/>
  <c r="I9" i="44"/>
  <c r="J9" i="44" s="1"/>
  <c r="E54" i="35" s="1"/>
  <c r="I10" i="44"/>
  <c r="J10" i="44" s="1"/>
  <c r="E54" i="34" s="1"/>
  <c r="I11" i="44"/>
  <c r="J11" i="44" s="1"/>
  <c r="E54" i="36" s="1"/>
  <c r="I12" i="44"/>
  <c r="J12" i="44" s="1"/>
  <c r="E54" i="37" s="1"/>
  <c r="I13" i="44"/>
  <c r="J13" i="44" s="1"/>
  <c r="E54" i="38" s="1"/>
  <c r="I14" i="44"/>
  <c r="J14" i="44" s="1"/>
  <c r="E54" i="39" s="1"/>
  <c r="I15" i="44"/>
  <c r="J15" i="44" s="1"/>
  <c r="E54" i="40" s="1"/>
  <c r="I16" i="44"/>
  <c r="J16" i="44" s="1"/>
  <c r="E54" i="41" s="1"/>
  <c r="J17" i="44"/>
  <c r="E54" i="42" s="1"/>
  <c r="J18" i="44"/>
  <c r="E54" i="43" s="1"/>
  <c r="I3" i="44"/>
  <c r="J3" i="44" s="1"/>
  <c r="E54" i="20" s="1"/>
  <c r="E19" i="18"/>
  <c r="F19" i="18" s="1"/>
  <c r="E7" i="18" l="1"/>
  <c r="F7" i="18" s="1"/>
  <c r="E24" i="18"/>
  <c r="F24" i="18" s="1"/>
  <c r="D71" i="20" l="1"/>
  <c r="I3" i="50" l="1"/>
  <c r="E105" i="36" l="1"/>
  <c r="E105" i="40"/>
  <c r="E105" i="20"/>
  <c r="E105" i="31"/>
  <c r="E105" i="43"/>
  <c r="E105" i="39"/>
  <c r="E105" i="34"/>
  <c r="E105" i="32"/>
  <c r="E105" i="30"/>
  <c r="E105" i="42"/>
  <c r="E105" i="38"/>
  <c r="E105" i="33"/>
  <c r="E105" i="35"/>
  <c r="E105" i="29"/>
  <c r="E105" i="41"/>
  <c r="E105" i="37"/>
  <c r="E10" i="18"/>
  <c r="F10" i="18" s="1"/>
  <c r="E23" i="18"/>
  <c r="F23" i="18" s="1"/>
  <c r="E21" i="18"/>
  <c r="F21" i="18" s="1"/>
  <c r="E20" i="18"/>
  <c r="F20" i="18" s="1"/>
  <c r="E18" i="18"/>
  <c r="F18" i="18" s="1"/>
  <c r="E17" i="18"/>
  <c r="F17" i="18" s="1"/>
  <c r="D125" i="43"/>
  <c r="C118" i="43" s="1"/>
  <c r="D118" i="43" s="1"/>
  <c r="E95" i="43"/>
  <c r="E99" i="43" s="1"/>
  <c r="D89" i="43"/>
  <c r="D88" i="43"/>
  <c r="D87" i="43"/>
  <c r="D86" i="43"/>
  <c r="D85" i="43"/>
  <c r="D74" i="43"/>
  <c r="D72" i="43"/>
  <c r="D71" i="43"/>
  <c r="D51" i="43"/>
  <c r="D75" i="43" s="1"/>
  <c r="D34" i="43"/>
  <c r="D36" i="43" s="1"/>
  <c r="E24" i="43"/>
  <c r="D125" i="42"/>
  <c r="C118" i="42" s="1"/>
  <c r="D118" i="42" s="1"/>
  <c r="E95" i="42"/>
  <c r="E99" i="42" s="1"/>
  <c r="D89" i="42"/>
  <c r="D88" i="42"/>
  <c r="D87" i="42"/>
  <c r="D86" i="42"/>
  <c r="D85" i="42"/>
  <c r="D74" i="42"/>
  <c r="D72" i="42"/>
  <c r="D71" i="42"/>
  <c r="D51" i="42"/>
  <c r="D75" i="42" s="1"/>
  <c r="D34" i="42"/>
  <c r="D36" i="42" s="1"/>
  <c r="E24" i="42"/>
  <c r="E29" i="42" s="1"/>
  <c r="E30" i="42" s="1"/>
  <c r="D125" i="41"/>
  <c r="C118" i="41" s="1"/>
  <c r="D118" i="41" s="1"/>
  <c r="E95" i="41"/>
  <c r="E99" i="41" s="1"/>
  <c r="D89" i="41"/>
  <c r="D88" i="41"/>
  <c r="D87" i="41"/>
  <c r="D86" i="41"/>
  <c r="D85" i="41"/>
  <c r="D74" i="41"/>
  <c r="D72" i="41"/>
  <c r="D71" i="41"/>
  <c r="D51" i="41"/>
  <c r="D75" i="41" s="1"/>
  <c r="D34" i="41"/>
  <c r="D36" i="41" s="1"/>
  <c r="E24" i="41"/>
  <c r="D125" i="40"/>
  <c r="C118" i="40" s="1"/>
  <c r="D118" i="40" s="1"/>
  <c r="E95" i="40"/>
  <c r="E99" i="40" s="1"/>
  <c r="D89" i="40"/>
  <c r="D88" i="40"/>
  <c r="D87" i="40"/>
  <c r="D86" i="40"/>
  <c r="D85" i="40"/>
  <c r="D74" i="40"/>
  <c r="D72" i="40"/>
  <c r="D71" i="40"/>
  <c r="D51" i="40"/>
  <c r="D75" i="40" s="1"/>
  <c r="D34" i="40"/>
  <c r="D36" i="40" s="1"/>
  <c r="E24" i="40"/>
  <c r="E29" i="40" s="1"/>
  <c r="E30" i="40" s="1"/>
  <c r="D125" i="39"/>
  <c r="C118" i="39" s="1"/>
  <c r="D118" i="39" s="1"/>
  <c r="E95" i="39"/>
  <c r="E99" i="39" s="1"/>
  <c r="D89" i="39"/>
  <c r="D88" i="39"/>
  <c r="D87" i="39"/>
  <c r="D86" i="39"/>
  <c r="D85" i="39"/>
  <c r="D74" i="39"/>
  <c r="D72" i="39"/>
  <c r="D71" i="39"/>
  <c r="D51" i="39"/>
  <c r="D75" i="39" s="1"/>
  <c r="D34" i="39"/>
  <c r="D36" i="39" s="1"/>
  <c r="E24" i="39"/>
  <c r="D125" i="38"/>
  <c r="C118" i="38" s="1"/>
  <c r="D118" i="38" s="1"/>
  <c r="E95" i="38"/>
  <c r="E99" i="38" s="1"/>
  <c r="D89" i="38"/>
  <c r="D88" i="38"/>
  <c r="D87" i="38"/>
  <c r="D86" i="38"/>
  <c r="D85" i="38"/>
  <c r="D74" i="38"/>
  <c r="D72" i="38"/>
  <c r="D71" i="38"/>
  <c r="D51" i="38"/>
  <c r="D75" i="38" s="1"/>
  <c r="D34" i="38"/>
  <c r="D36" i="38" s="1"/>
  <c r="E24" i="38"/>
  <c r="E29" i="38" s="1"/>
  <c r="E30" i="38" s="1"/>
  <c r="D125" i="37"/>
  <c r="C118" i="37" s="1"/>
  <c r="D118" i="37" s="1"/>
  <c r="E95" i="37"/>
  <c r="E99" i="37" s="1"/>
  <c r="D89" i="37"/>
  <c r="D88" i="37"/>
  <c r="D87" i="37"/>
  <c r="D86" i="37"/>
  <c r="D85" i="37"/>
  <c r="D74" i="37"/>
  <c r="D72" i="37"/>
  <c r="D71" i="37"/>
  <c r="D51" i="37"/>
  <c r="D75" i="37" s="1"/>
  <c r="D34" i="37"/>
  <c r="D36" i="37" s="1"/>
  <c r="E24" i="37"/>
  <c r="D125" i="36"/>
  <c r="C118" i="36" s="1"/>
  <c r="D118" i="36" s="1"/>
  <c r="E95" i="36"/>
  <c r="E99" i="36" s="1"/>
  <c r="D89" i="36"/>
  <c r="D88" i="36"/>
  <c r="D87" i="36"/>
  <c r="D86" i="36"/>
  <c r="D85" i="36"/>
  <c r="D74" i="36"/>
  <c r="D72" i="36"/>
  <c r="D71" i="36"/>
  <c r="D51" i="36"/>
  <c r="D75" i="36" s="1"/>
  <c r="D34" i="36"/>
  <c r="D36" i="36" s="1"/>
  <c r="E24" i="36"/>
  <c r="E29" i="36" s="1"/>
  <c r="E30" i="36" s="1"/>
  <c r="E61" i="42" l="1"/>
  <c r="E60" i="42"/>
  <c r="E61" i="40"/>
  <c r="E60" i="40"/>
  <c r="E61" i="38"/>
  <c r="E60" i="38"/>
  <c r="E61" i="36"/>
  <c r="E60" i="36"/>
  <c r="F29" i="18"/>
  <c r="E104" i="33" s="1"/>
  <c r="E26" i="43"/>
  <c r="E29" i="43" s="1"/>
  <c r="E30" i="43" s="1"/>
  <c r="E73" i="42"/>
  <c r="E38" i="42"/>
  <c r="E130" i="42"/>
  <c r="E78" i="42"/>
  <c r="E107" i="42"/>
  <c r="E35" i="42"/>
  <c r="E34" i="42"/>
  <c r="E76" i="42"/>
  <c r="E26" i="41"/>
  <c r="E29" i="41" s="1"/>
  <c r="E30" i="41" s="1"/>
  <c r="E73" i="40"/>
  <c r="E38" i="40"/>
  <c r="E78" i="40"/>
  <c r="E107" i="40"/>
  <c r="E76" i="40"/>
  <c r="E35" i="40"/>
  <c r="E34" i="40"/>
  <c r="E130" i="40"/>
  <c r="E26" i="39"/>
  <c r="E29" i="39" s="1"/>
  <c r="E30" i="39" s="1"/>
  <c r="E73" i="38"/>
  <c r="E38" i="38"/>
  <c r="E130" i="38"/>
  <c r="E78" i="38"/>
  <c r="E107" i="38"/>
  <c r="E34" i="38"/>
  <c r="E76" i="38"/>
  <c r="E35" i="38"/>
  <c r="E26" i="37"/>
  <c r="E29" i="37" s="1"/>
  <c r="E30" i="37" s="1"/>
  <c r="E107" i="36"/>
  <c r="E76" i="36"/>
  <c r="E34" i="36"/>
  <c r="E73" i="36"/>
  <c r="E38" i="36"/>
  <c r="E35" i="36"/>
  <c r="E78" i="36"/>
  <c r="E130" i="36"/>
  <c r="D125" i="35"/>
  <c r="C118" i="35" s="1"/>
  <c r="D118" i="35" s="1"/>
  <c r="E95" i="35"/>
  <c r="E99" i="35" s="1"/>
  <c r="D89" i="35"/>
  <c r="D88" i="35"/>
  <c r="D87" i="35"/>
  <c r="D86" i="35"/>
  <c r="D85" i="35"/>
  <c r="D74" i="35"/>
  <c r="D72" i="35"/>
  <c r="D71" i="35"/>
  <c r="D51" i="35"/>
  <c r="D75" i="35" s="1"/>
  <c r="D34" i="35"/>
  <c r="D36" i="35" s="1"/>
  <c r="E24" i="35"/>
  <c r="E29" i="35" s="1"/>
  <c r="E30" i="35" s="1"/>
  <c r="D125" i="34"/>
  <c r="C118" i="34" s="1"/>
  <c r="D118" i="34" s="1"/>
  <c r="E95" i="34"/>
  <c r="E99" i="34" s="1"/>
  <c r="D89" i="34"/>
  <c r="D88" i="34"/>
  <c r="D87" i="34"/>
  <c r="D86" i="34"/>
  <c r="D85" i="34"/>
  <c r="D74" i="34"/>
  <c r="D72" i="34"/>
  <c r="D51" i="34"/>
  <c r="D75" i="34" s="1"/>
  <c r="D34" i="34"/>
  <c r="D36" i="34" s="1"/>
  <c r="E24" i="34"/>
  <c r="D125" i="33"/>
  <c r="C118" i="33" s="1"/>
  <c r="D118" i="33" s="1"/>
  <c r="E95" i="33"/>
  <c r="E99" i="33" s="1"/>
  <c r="D89" i="33"/>
  <c r="D88" i="33"/>
  <c r="D87" i="33"/>
  <c r="D86" i="33"/>
  <c r="D85" i="33"/>
  <c r="D74" i="33"/>
  <c r="D72" i="33"/>
  <c r="D71" i="33"/>
  <c r="D51" i="33"/>
  <c r="D75" i="33" s="1"/>
  <c r="D34" i="33"/>
  <c r="D36" i="33" s="1"/>
  <c r="E24" i="33"/>
  <c r="E29" i="33" s="1"/>
  <c r="E30" i="33" s="1"/>
  <c r="D125" i="32"/>
  <c r="C118" i="32" s="1"/>
  <c r="D118" i="32" s="1"/>
  <c r="E95" i="32"/>
  <c r="E99" i="32" s="1"/>
  <c r="D89" i="32"/>
  <c r="D88" i="32"/>
  <c r="D87" i="32"/>
  <c r="D86" i="32"/>
  <c r="D85" i="32"/>
  <c r="D74" i="32"/>
  <c r="D72" i="32"/>
  <c r="D71" i="32"/>
  <c r="D51" i="32"/>
  <c r="D75" i="32" s="1"/>
  <c r="D36" i="32"/>
  <c r="D34" i="32"/>
  <c r="E24" i="32"/>
  <c r="E29" i="32" s="1"/>
  <c r="E30" i="32" s="1"/>
  <c r="D125" i="31"/>
  <c r="C118" i="31" s="1"/>
  <c r="D118" i="31" s="1"/>
  <c r="E95" i="31"/>
  <c r="E99" i="31" s="1"/>
  <c r="D89" i="31"/>
  <c r="D88" i="31"/>
  <c r="D87" i="31"/>
  <c r="D86" i="31"/>
  <c r="D85" i="31"/>
  <c r="D74" i="31"/>
  <c r="D72" i="31"/>
  <c r="D71" i="31"/>
  <c r="D51" i="31"/>
  <c r="D75" i="31" s="1"/>
  <c r="D34" i="31"/>
  <c r="D36" i="31" s="1"/>
  <c r="E24" i="31"/>
  <c r="E61" i="43" l="1"/>
  <c r="E60" i="43"/>
  <c r="E61" i="41"/>
  <c r="E60" i="41"/>
  <c r="E61" i="39"/>
  <c r="E60" i="39"/>
  <c r="E61" i="37"/>
  <c r="E60" i="37"/>
  <c r="E61" i="35"/>
  <c r="E60" i="35"/>
  <c r="E61" i="33"/>
  <c r="E60" i="33"/>
  <c r="E62" i="33" s="1"/>
  <c r="E67" i="33" s="1"/>
  <c r="E26" i="31"/>
  <c r="E29" i="31" s="1"/>
  <c r="E30" i="31" s="1"/>
  <c r="E61" i="32"/>
  <c r="E60" i="32"/>
  <c r="E104" i="29"/>
  <c r="E36" i="40"/>
  <c r="E37" i="40" s="1"/>
  <c r="E65" i="40" s="1"/>
  <c r="E36" i="42"/>
  <c r="E37" i="42" s="1"/>
  <c r="E39" i="42" s="1"/>
  <c r="E40" i="42" s="1"/>
  <c r="E26" i="34"/>
  <c r="E29" i="34" s="1"/>
  <c r="E30" i="34" s="1"/>
  <c r="E36" i="36"/>
  <c r="E37" i="36" s="1"/>
  <c r="E39" i="36" s="1"/>
  <c r="E40" i="36" s="1"/>
  <c r="E73" i="43"/>
  <c r="E38" i="43"/>
  <c r="E130" i="43"/>
  <c r="E78" i="43"/>
  <c r="E107" i="43"/>
  <c r="E76" i="43"/>
  <c r="E35" i="43"/>
  <c r="E34" i="43"/>
  <c r="E35" i="41"/>
  <c r="E34" i="41"/>
  <c r="E78" i="41"/>
  <c r="E76" i="41"/>
  <c r="E73" i="41"/>
  <c r="E38" i="41"/>
  <c r="E107" i="41"/>
  <c r="E130" i="41"/>
  <c r="E73" i="39"/>
  <c r="E38" i="39"/>
  <c r="E130" i="39"/>
  <c r="E78" i="39"/>
  <c r="E107" i="39"/>
  <c r="E76" i="39"/>
  <c r="E34" i="39"/>
  <c r="E35" i="39"/>
  <c r="E36" i="38"/>
  <c r="E37" i="38" s="1"/>
  <c r="E73" i="37"/>
  <c r="E38" i="37"/>
  <c r="E78" i="37"/>
  <c r="E35" i="37"/>
  <c r="E130" i="37"/>
  <c r="E107" i="37"/>
  <c r="E76" i="37"/>
  <c r="E34" i="37"/>
  <c r="E76" i="35"/>
  <c r="E78" i="35"/>
  <c r="E35" i="35"/>
  <c r="E34" i="35"/>
  <c r="E130" i="35"/>
  <c r="E73" i="35"/>
  <c r="E38" i="35"/>
  <c r="E107" i="35"/>
  <c r="E73" i="33"/>
  <c r="E78" i="33"/>
  <c r="E107" i="33"/>
  <c r="E76" i="33"/>
  <c r="E35" i="33"/>
  <c r="E34" i="33"/>
  <c r="E130" i="33"/>
  <c r="E38" i="33"/>
  <c r="E73" i="32"/>
  <c r="E38" i="32"/>
  <c r="E35" i="32"/>
  <c r="E78" i="32"/>
  <c r="E107" i="32"/>
  <c r="E76" i="32"/>
  <c r="E34" i="32"/>
  <c r="E130" i="32"/>
  <c r="E61" i="34" l="1"/>
  <c r="E60" i="34"/>
  <c r="E60" i="31"/>
  <c r="E61" i="31"/>
  <c r="E35" i="31"/>
  <c r="E107" i="31"/>
  <c r="E130" i="31"/>
  <c r="E73" i="31"/>
  <c r="E38" i="31"/>
  <c r="E78" i="31"/>
  <c r="E76" i="31"/>
  <c r="E34" i="31"/>
  <c r="E36" i="35"/>
  <c r="E37" i="35" s="1"/>
  <c r="E65" i="35" s="1"/>
  <c r="E39" i="40"/>
  <c r="E40" i="40" s="1"/>
  <c r="E50" i="40" s="1"/>
  <c r="E36" i="43"/>
  <c r="E37" i="43" s="1"/>
  <c r="E65" i="43" s="1"/>
  <c r="E65" i="42"/>
  <c r="E36" i="37"/>
  <c r="E37" i="37" s="1"/>
  <c r="E65" i="37" s="1"/>
  <c r="E36" i="33"/>
  <c r="E37" i="33" s="1"/>
  <c r="E65" i="33" s="1"/>
  <c r="E36" i="32"/>
  <c r="E37" i="32" s="1"/>
  <c r="E65" i="32" s="1"/>
  <c r="E107" i="34"/>
  <c r="E78" i="34"/>
  <c r="E130" i="34"/>
  <c r="E38" i="34"/>
  <c r="E76" i="34"/>
  <c r="E73" i="34"/>
  <c r="E35" i="34"/>
  <c r="E34" i="34"/>
  <c r="E65" i="36"/>
  <c r="E36" i="39"/>
  <c r="E37" i="39" s="1"/>
  <c r="E65" i="39" s="1"/>
  <c r="E48" i="42"/>
  <c r="E43" i="42"/>
  <c r="E49" i="42"/>
  <c r="E47" i="42"/>
  <c r="E46" i="42"/>
  <c r="E45" i="42"/>
  <c r="E44" i="42"/>
  <c r="E50" i="42"/>
  <c r="E36" i="41"/>
  <c r="E37" i="41" s="1"/>
  <c r="E65" i="38"/>
  <c r="E39" i="38"/>
  <c r="E40" i="38" s="1"/>
  <c r="E46" i="36"/>
  <c r="E43" i="36"/>
  <c r="E50" i="36"/>
  <c r="E45" i="36"/>
  <c r="E44" i="36"/>
  <c r="E49" i="36"/>
  <c r="E48" i="36"/>
  <c r="E47" i="36"/>
  <c r="E36" i="31"/>
  <c r="E37" i="31" s="1"/>
  <c r="E39" i="35" l="1"/>
  <c r="E40" i="35" s="1"/>
  <c r="E45" i="35" s="1"/>
  <c r="E43" i="40"/>
  <c r="E47" i="40"/>
  <c r="E49" i="40"/>
  <c r="E46" i="40"/>
  <c r="E48" i="40"/>
  <c r="E44" i="40"/>
  <c r="E45" i="40"/>
  <c r="E39" i="43"/>
  <c r="E40" i="43" s="1"/>
  <c r="E49" i="43" s="1"/>
  <c r="E39" i="37"/>
  <c r="E40" i="37" s="1"/>
  <c r="E47" i="37" s="1"/>
  <c r="E39" i="33"/>
  <c r="E40" i="33" s="1"/>
  <c r="E45" i="33" s="1"/>
  <c r="E39" i="32"/>
  <c r="E40" i="32" s="1"/>
  <c r="E47" i="32" s="1"/>
  <c r="E36" i="34"/>
  <c r="E37" i="34" s="1"/>
  <c r="E39" i="39"/>
  <c r="E40" i="39" s="1"/>
  <c r="E50" i="39" s="1"/>
  <c r="E51" i="42"/>
  <c r="E66" i="42" s="1"/>
  <c r="E65" i="41"/>
  <c r="E39" i="41"/>
  <c r="E40" i="41" s="1"/>
  <c r="E48" i="38"/>
  <c r="E49" i="38"/>
  <c r="E47" i="38"/>
  <c r="E46" i="38"/>
  <c r="E43" i="38"/>
  <c r="E50" i="38"/>
  <c r="E45" i="38"/>
  <c r="E44" i="38"/>
  <c r="E51" i="36"/>
  <c r="E66" i="36" s="1"/>
  <c r="E39" i="31"/>
  <c r="E40" i="31" s="1"/>
  <c r="E65" i="31"/>
  <c r="E48" i="35" l="1"/>
  <c r="E46" i="35"/>
  <c r="E50" i="35"/>
  <c r="E49" i="35"/>
  <c r="E43" i="35"/>
  <c r="E44" i="35"/>
  <c r="E47" i="35"/>
  <c r="E51" i="40"/>
  <c r="E66" i="40" s="1"/>
  <c r="E48" i="43"/>
  <c r="E45" i="43"/>
  <c r="E46" i="43"/>
  <c r="E47" i="43"/>
  <c r="E43" i="43"/>
  <c r="E44" i="43"/>
  <c r="E50" i="43"/>
  <c r="E46" i="37"/>
  <c r="E43" i="37"/>
  <c r="E44" i="37"/>
  <c r="E45" i="37"/>
  <c r="E48" i="37"/>
  <c r="E49" i="37"/>
  <c r="E50" i="37"/>
  <c r="E47" i="33"/>
  <c r="E46" i="33"/>
  <c r="E48" i="33"/>
  <c r="E50" i="33"/>
  <c r="E49" i="33"/>
  <c r="E43" i="33"/>
  <c r="E44" i="33"/>
  <c r="E49" i="32"/>
  <c r="E46" i="32"/>
  <c r="E48" i="32"/>
  <c r="E50" i="32"/>
  <c r="E44" i="32"/>
  <c r="E45" i="32"/>
  <c r="E43" i="32"/>
  <c r="E65" i="34"/>
  <c r="E39" i="34"/>
  <c r="E40" i="34" s="1"/>
  <c r="E51" i="38"/>
  <c r="E66" i="38" s="1"/>
  <c r="E43" i="39"/>
  <c r="E45" i="39"/>
  <c r="E46" i="39"/>
  <c r="E44" i="39"/>
  <c r="E47" i="39"/>
  <c r="E49" i="39"/>
  <c r="E48" i="39"/>
  <c r="E44" i="41"/>
  <c r="E48" i="41"/>
  <c r="E43" i="41"/>
  <c r="E45" i="41"/>
  <c r="E50" i="41"/>
  <c r="E49" i="41"/>
  <c r="E47" i="41"/>
  <c r="E46" i="41"/>
  <c r="E47" i="31"/>
  <c r="E46" i="31"/>
  <c r="E45" i="31"/>
  <c r="E44" i="31"/>
  <c r="E43" i="31"/>
  <c r="E48" i="31"/>
  <c r="E50" i="31"/>
  <c r="E49" i="31"/>
  <c r="E51" i="35" l="1"/>
  <c r="E66" i="35" s="1"/>
  <c r="E51" i="43"/>
  <c r="E66" i="43" s="1"/>
  <c r="E51" i="32"/>
  <c r="E66" i="32" s="1"/>
  <c r="E51" i="37"/>
  <c r="E66" i="37" s="1"/>
  <c r="E51" i="39"/>
  <c r="E66" i="39" s="1"/>
  <c r="E51" i="33"/>
  <c r="E66" i="33" s="1"/>
  <c r="E68" i="33" s="1"/>
  <c r="E79" i="33" s="1"/>
  <c r="E44" i="34"/>
  <c r="E43" i="34"/>
  <c r="E48" i="34"/>
  <c r="E46" i="34"/>
  <c r="E50" i="34"/>
  <c r="E45" i="34"/>
  <c r="E49" i="34"/>
  <c r="E47" i="34"/>
  <c r="E51" i="41"/>
  <c r="E66" i="41" s="1"/>
  <c r="E51" i="31"/>
  <c r="E66" i="31" s="1"/>
  <c r="E71" i="33" l="1"/>
  <c r="E72" i="33" s="1"/>
  <c r="E74" i="33"/>
  <c r="E75" i="33" s="1"/>
  <c r="E131" i="33"/>
  <c r="E108" i="33"/>
  <c r="E51" i="34"/>
  <c r="E66" i="34" s="1"/>
  <c r="E77" i="33" l="1"/>
  <c r="E109" i="33" s="1"/>
  <c r="E80" i="33" l="1"/>
  <c r="E81" i="33" s="1"/>
  <c r="E90" i="33" s="1"/>
  <c r="E132" i="33"/>
  <c r="E88" i="33" l="1"/>
  <c r="E86" i="33"/>
  <c r="E85" i="33"/>
  <c r="E87" i="33"/>
  <c r="E89" i="33"/>
  <c r="E91" i="33" l="1"/>
  <c r="E98" i="33" s="1"/>
  <c r="E100" i="33" s="1"/>
  <c r="E101" i="33" s="1"/>
  <c r="E133" i="33" s="1"/>
  <c r="E110" i="33" l="1"/>
  <c r="D86" i="30"/>
  <c r="D71" i="29" l="1"/>
  <c r="D125" i="30"/>
  <c r="C118" i="30" s="1"/>
  <c r="D118" i="30" s="1"/>
  <c r="E95" i="30"/>
  <c r="E99" i="30" s="1"/>
  <c r="D89" i="30"/>
  <c r="D88" i="30"/>
  <c r="D87" i="30"/>
  <c r="D74" i="30"/>
  <c r="D72" i="30"/>
  <c r="D71" i="30"/>
  <c r="D51" i="30"/>
  <c r="D75" i="30" s="1"/>
  <c r="D34" i="30"/>
  <c r="D36" i="30" s="1"/>
  <c r="E24" i="30"/>
  <c r="E26" i="30" s="1"/>
  <c r="E24" i="20"/>
  <c r="E24" i="29"/>
  <c r="D125" i="29"/>
  <c r="C118" i="29" s="1"/>
  <c r="D118" i="29" s="1"/>
  <c r="E95" i="29"/>
  <c r="E99" i="29" s="1"/>
  <c r="D89" i="29"/>
  <c r="D88" i="29"/>
  <c r="D87" i="29"/>
  <c r="D86" i="29"/>
  <c r="D85" i="29"/>
  <c r="D74" i="29"/>
  <c r="D72" i="29"/>
  <c r="D51" i="29"/>
  <c r="D75" i="29" s="1"/>
  <c r="D34" i="29"/>
  <c r="D36" i="29" s="1"/>
  <c r="E29" i="30" l="1"/>
  <c r="E30" i="30" s="1"/>
  <c r="E29" i="29"/>
  <c r="E30" i="29" s="1"/>
  <c r="E4" i="18"/>
  <c r="E61" i="30" l="1"/>
  <c r="E60" i="30"/>
  <c r="F4" i="18"/>
  <c r="E35" i="30"/>
  <c r="E34" i="30"/>
  <c r="E76" i="30"/>
  <c r="E73" i="30"/>
  <c r="E38" i="30"/>
  <c r="E130" i="30"/>
  <c r="E107" i="30"/>
  <c r="E78" i="30"/>
  <c r="E76" i="29"/>
  <c r="E38" i="29"/>
  <c r="E35" i="29"/>
  <c r="E34" i="29"/>
  <c r="E107" i="29"/>
  <c r="E78" i="29"/>
  <c r="E62" i="29"/>
  <c r="E67" i="29" s="1"/>
  <c r="E130" i="29"/>
  <c r="E73" i="29"/>
  <c r="E5" i="18"/>
  <c r="F5" i="18" s="1"/>
  <c r="E6" i="18"/>
  <c r="F6" i="18" s="1"/>
  <c r="E8" i="18"/>
  <c r="F8" i="18" s="1"/>
  <c r="E9" i="18"/>
  <c r="F9" i="18" s="1"/>
  <c r="F11" i="18" l="1"/>
  <c r="E104" i="43" s="1"/>
  <c r="E36" i="30"/>
  <c r="E37" i="30" s="1"/>
  <c r="E39" i="30" s="1"/>
  <c r="E40" i="30" s="1"/>
  <c r="E36" i="29"/>
  <c r="E37" i="29" s="1"/>
  <c r="E39" i="29" s="1"/>
  <c r="E40" i="29" s="1"/>
  <c r="E48" i="29" s="1"/>
  <c r="D125" i="20"/>
  <c r="C118" i="20" s="1"/>
  <c r="D118" i="20" s="1"/>
  <c r="E95" i="20"/>
  <c r="E99" i="20" s="1"/>
  <c r="D89" i="20"/>
  <c r="D88" i="20"/>
  <c r="D87" i="20"/>
  <c r="D86" i="20"/>
  <c r="D85" i="20"/>
  <c r="D74" i="20"/>
  <c r="D72" i="20"/>
  <c r="D51" i="20"/>
  <c r="D75" i="20" s="1"/>
  <c r="D34" i="20"/>
  <c r="D36" i="20" s="1"/>
  <c r="E104" i="37" l="1"/>
  <c r="E104" i="38"/>
  <c r="E104" i="34"/>
  <c r="E104" i="39"/>
  <c r="E104" i="31"/>
  <c r="E104" i="32"/>
  <c r="E104" i="20"/>
  <c r="E104" i="40"/>
  <c r="E104" i="36"/>
  <c r="E104" i="41"/>
  <c r="E104" i="30"/>
  <c r="E104" i="35"/>
  <c r="E104" i="42"/>
  <c r="E65" i="30"/>
  <c r="E50" i="29"/>
  <c r="E65" i="29"/>
  <c r="E44" i="29"/>
  <c r="E43" i="29"/>
  <c r="E47" i="29"/>
  <c r="E45" i="29"/>
  <c r="E46" i="29"/>
  <c r="E49" i="29"/>
  <c r="E47" i="30"/>
  <c r="E46" i="30"/>
  <c r="E44" i="30"/>
  <c r="E43" i="30"/>
  <c r="E45" i="30"/>
  <c r="E50" i="30"/>
  <c r="E49" i="30"/>
  <c r="E48" i="30"/>
  <c r="E29" i="20"/>
  <c r="E30" i="20" s="1"/>
  <c r="E61" i="20" l="1"/>
  <c r="E60" i="20"/>
  <c r="E51" i="29"/>
  <c r="E66" i="29" s="1"/>
  <c r="E68" i="29" s="1"/>
  <c r="E74" i="29" s="1"/>
  <c r="E75" i="29" s="1"/>
  <c r="E51" i="30"/>
  <c r="E66" i="30" s="1"/>
  <c r="E130" i="20"/>
  <c r="E35" i="20"/>
  <c r="E34" i="20"/>
  <c r="E107" i="20"/>
  <c r="E38" i="20"/>
  <c r="E78" i="20"/>
  <c r="E73" i="20"/>
  <c r="E76" i="20"/>
  <c r="E71" i="29" l="1"/>
  <c r="E72" i="29" s="1"/>
  <c r="E77" i="29" s="1"/>
  <c r="E79" i="29"/>
  <c r="E108" i="29"/>
  <c r="E131" i="29"/>
  <c r="E36" i="20"/>
  <c r="E37" i="20" s="1"/>
  <c r="E65" i="20" s="1"/>
  <c r="E132" i="29" l="1"/>
  <c r="E109" i="29"/>
  <c r="E80" i="29"/>
  <c r="E81" i="29" s="1"/>
  <c r="E39" i="20"/>
  <c r="E40" i="20" s="1"/>
  <c r="E49" i="20" s="1"/>
  <c r="E87" i="29" l="1"/>
  <c r="E88" i="29"/>
  <c r="E85" i="29"/>
  <c r="E86" i="29"/>
  <c r="E90" i="29"/>
  <c r="E89" i="29"/>
  <c r="E48" i="20"/>
  <c r="E50" i="20"/>
  <c r="E47" i="20"/>
  <c r="E43" i="20"/>
  <c r="E46" i="20"/>
  <c r="E44" i="20"/>
  <c r="E45" i="20"/>
  <c r="E91" i="29" l="1"/>
  <c r="E98" i="29" s="1"/>
  <c r="E100" i="29" s="1"/>
  <c r="E101" i="29" s="1"/>
  <c r="E51" i="20"/>
  <c r="E66" i="20" s="1"/>
  <c r="E62" i="30" l="1"/>
  <c r="E67" i="30" s="1"/>
  <c r="E68" i="30" s="1"/>
  <c r="E71" i="30" s="1"/>
  <c r="E72" i="30" s="1"/>
  <c r="E62" i="43"/>
  <c r="E67" i="43" s="1"/>
  <c r="E68" i="43" s="1"/>
  <c r="E62" i="36"/>
  <c r="E67" i="36" s="1"/>
  <c r="E68" i="36" s="1"/>
  <c r="E62" i="42"/>
  <c r="E67" i="42" s="1"/>
  <c r="E68" i="42" s="1"/>
  <c r="E62" i="41"/>
  <c r="E67" i="41" s="1"/>
  <c r="E68" i="41" s="1"/>
  <c r="E62" i="39"/>
  <c r="E67" i="39" s="1"/>
  <c r="E68" i="39" s="1"/>
  <c r="E62" i="37"/>
  <c r="E67" i="37" s="1"/>
  <c r="E68" i="37" s="1"/>
  <c r="E62" i="38"/>
  <c r="E67" i="38" s="1"/>
  <c r="E68" i="38" s="1"/>
  <c r="E62" i="40"/>
  <c r="E67" i="40" s="1"/>
  <c r="E68" i="40" s="1"/>
  <c r="E62" i="35"/>
  <c r="E67" i="35" s="1"/>
  <c r="E68" i="35" s="1"/>
  <c r="E62" i="31"/>
  <c r="E67" i="31" s="1"/>
  <c r="E68" i="31" s="1"/>
  <c r="E62" i="34"/>
  <c r="E67" i="34" s="1"/>
  <c r="E68" i="34" s="1"/>
  <c r="E62" i="32"/>
  <c r="E67" i="32" s="1"/>
  <c r="E68" i="32" s="1"/>
  <c r="E133" i="29"/>
  <c r="E110" i="29"/>
  <c r="E131" i="30" l="1"/>
  <c r="E108" i="30"/>
  <c r="E79" i="30"/>
  <c r="E74" i="30"/>
  <c r="E75" i="30" s="1"/>
  <c r="E77" i="30" s="1"/>
  <c r="E79" i="39"/>
  <c r="E131" i="39"/>
  <c r="E71" i="39"/>
  <c r="E72" i="39" s="1"/>
  <c r="E74" i="39"/>
  <c r="E75" i="39" s="1"/>
  <c r="E108" i="39"/>
  <c r="E74" i="41"/>
  <c r="E75" i="41" s="1"/>
  <c r="E131" i="41"/>
  <c r="E79" i="41"/>
  <c r="E108" i="41"/>
  <c r="E71" i="41"/>
  <c r="E79" i="37"/>
  <c r="E131" i="37"/>
  <c r="E108" i="37"/>
  <c r="E74" i="37"/>
  <c r="E75" i="37" s="1"/>
  <c r="E71" i="37"/>
  <c r="E72" i="37" s="1"/>
  <c r="E74" i="34"/>
  <c r="E75" i="34" s="1"/>
  <c r="E131" i="34"/>
  <c r="E108" i="34"/>
  <c r="E71" i="34"/>
  <c r="E72" i="34" s="1"/>
  <c r="E79" i="34"/>
  <c r="E74" i="42"/>
  <c r="E75" i="42" s="1"/>
  <c r="E71" i="42"/>
  <c r="E72" i="42" s="1"/>
  <c r="E79" i="42"/>
  <c r="E108" i="42"/>
  <c r="E131" i="42"/>
  <c r="E131" i="31"/>
  <c r="E108" i="31"/>
  <c r="E79" i="31"/>
  <c r="E74" i="31"/>
  <c r="E75" i="31" s="1"/>
  <c r="E71" i="31"/>
  <c r="E72" i="31" s="1"/>
  <c r="E71" i="36"/>
  <c r="E72" i="36" s="1"/>
  <c r="E108" i="36"/>
  <c r="E79" i="36"/>
  <c r="E131" i="36"/>
  <c r="E74" i="36"/>
  <c r="E75" i="36" s="1"/>
  <c r="E131" i="38"/>
  <c r="E74" i="38"/>
  <c r="E75" i="38" s="1"/>
  <c r="E108" i="38"/>
  <c r="E71" i="38"/>
  <c r="E72" i="38" s="1"/>
  <c r="E79" i="38"/>
  <c r="E131" i="35"/>
  <c r="E71" i="35"/>
  <c r="E72" i="35" s="1"/>
  <c r="E79" i="35"/>
  <c r="E74" i="35"/>
  <c r="E75" i="35" s="1"/>
  <c r="E108" i="35"/>
  <c r="E79" i="43"/>
  <c r="E71" i="43"/>
  <c r="E72" i="43" s="1"/>
  <c r="E74" i="43"/>
  <c r="E75" i="43" s="1"/>
  <c r="E108" i="43"/>
  <c r="E131" i="43"/>
  <c r="E106" i="38"/>
  <c r="E106" i="36"/>
  <c r="E106" i="43"/>
  <c r="E106" i="42"/>
  <c r="E106" i="39"/>
  <c r="E106" i="37"/>
  <c r="E106" i="41"/>
  <c r="E106" i="40"/>
  <c r="E106" i="35"/>
  <c r="E106" i="32"/>
  <c r="E106" i="34"/>
  <c r="E106" i="33"/>
  <c r="E106" i="31"/>
  <c r="E79" i="32"/>
  <c r="E71" i="32"/>
  <c r="E72" i="32" s="1"/>
  <c r="E74" i="32"/>
  <c r="E75" i="32" s="1"/>
  <c r="E108" i="32"/>
  <c r="E131" i="32"/>
  <c r="E79" i="40"/>
  <c r="E71" i="40"/>
  <c r="E72" i="40" s="1"/>
  <c r="E108" i="40"/>
  <c r="E131" i="40"/>
  <c r="E74" i="40"/>
  <c r="E75" i="40" s="1"/>
  <c r="E106" i="30"/>
  <c r="E111" i="30" s="1"/>
  <c r="E106" i="29"/>
  <c r="E62" i="20"/>
  <c r="E67" i="20" s="1"/>
  <c r="E68" i="20" s="1"/>
  <c r="E77" i="38" l="1"/>
  <c r="E132" i="38" s="1"/>
  <c r="E77" i="31"/>
  <c r="E132" i="31" s="1"/>
  <c r="E77" i="42"/>
  <c r="E109" i="42" s="1"/>
  <c r="E77" i="36"/>
  <c r="E80" i="36" s="1"/>
  <c r="E81" i="36" s="1"/>
  <c r="E77" i="37"/>
  <c r="E109" i="37" s="1"/>
  <c r="E77" i="32"/>
  <c r="E132" i="32" s="1"/>
  <c r="E134" i="31"/>
  <c r="E111" i="31"/>
  <c r="E134" i="33"/>
  <c r="E135" i="33" s="1"/>
  <c r="E111" i="33"/>
  <c r="E112" i="33" s="1"/>
  <c r="E134" i="42"/>
  <c r="E111" i="42"/>
  <c r="E111" i="39"/>
  <c r="E134" i="39"/>
  <c r="E77" i="40"/>
  <c r="E134" i="34"/>
  <c r="E111" i="34"/>
  <c r="E134" i="43"/>
  <c r="E111" i="43"/>
  <c r="E134" i="41"/>
  <c r="E111" i="41"/>
  <c r="E77" i="43"/>
  <c r="E111" i="32"/>
  <c r="E134" i="32"/>
  <c r="E134" i="36"/>
  <c r="E111" i="36"/>
  <c r="E134" i="35"/>
  <c r="E111" i="35"/>
  <c r="E111" i="38"/>
  <c r="E134" i="38"/>
  <c r="E77" i="34"/>
  <c r="E77" i="39"/>
  <c r="E111" i="37"/>
  <c r="E134" i="37"/>
  <c r="E134" i="40"/>
  <c r="E111" i="40"/>
  <c r="E77" i="35"/>
  <c r="E72" i="41"/>
  <c r="E77" i="41" s="1"/>
  <c r="E134" i="30"/>
  <c r="E132" i="30"/>
  <c r="E80" i="30"/>
  <c r="E81" i="30" s="1"/>
  <c r="E109" i="30"/>
  <c r="E74" i="20"/>
  <c r="E75" i="20" s="1"/>
  <c r="E71" i="20"/>
  <c r="E72" i="20" s="1"/>
  <c r="E134" i="29"/>
  <c r="E135" i="29" s="1"/>
  <c r="E111" i="29"/>
  <c r="E112" i="29" s="1"/>
  <c r="E115" i="29" s="1"/>
  <c r="E131" i="20"/>
  <c r="E79" i="20"/>
  <c r="E108" i="20"/>
  <c r="E80" i="38" l="1"/>
  <c r="E81" i="38" s="1"/>
  <c r="E86" i="38" s="1"/>
  <c r="E109" i="38"/>
  <c r="E109" i="32"/>
  <c r="E80" i="42"/>
  <c r="E81" i="42" s="1"/>
  <c r="E88" i="42" s="1"/>
  <c r="E132" i="42"/>
  <c r="E80" i="31"/>
  <c r="E81" i="31" s="1"/>
  <c r="E85" i="31" s="1"/>
  <c r="E109" i="31"/>
  <c r="E132" i="36"/>
  <c r="E109" i="36"/>
  <c r="E80" i="37"/>
  <c r="E81" i="37" s="1"/>
  <c r="E89" i="37" s="1"/>
  <c r="E80" i="32"/>
  <c r="E81" i="32" s="1"/>
  <c r="E87" i="32" s="1"/>
  <c r="E132" i="37"/>
  <c r="E132" i="41"/>
  <c r="E109" i="41"/>
  <c r="E80" i="41"/>
  <c r="E81" i="41" s="1"/>
  <c r="E115" i="33"/>
  <c r="E116" i="33" s="1"/>
  <c r="E117" i="33" s="1"/>
  <c r="E118" i="33" s="1"/>
  <c r="E109" i="35"/>
  <c r="E80" i="35"/>
  <c r="E81" i="35" s="1"/>
  <c r="E132" i="35"/>
  <c r="E80" i="34"/>
  <c r="E81" i="34" s="1"/>
  <c r="E132" i="34"/>
  <c r="E109" i="34"/>
  <c r="E109" i="40"/>
  <c r="E132" i="40"/>
  <c r="E80" i="40"/>
  <c r="E81" i="40" s="1"/>
  <c r="E109" i="39"/>
  <c r="E80" i="39"/>
  <c r="E81" i="39" s="1"/>
  <c r="E132" i="39"/>
  <c r="E86" i="36"/>
  <c r="E90" i="36"/>
  <c r="E89" i="36"/>
  <c r="E85" i="36"/>
  <c r="E87" i="36"/>
  <c r="E88" i="36"/>
  <c r="E80" i="43"/>
  <c r="E81" i="43" s="1"/>
  <c r="E109" i="43"/>
  <c r="E132" i="43"/>
  <c r="E77" i="20"/>
  <c r="E132" i="20" s="1"/>
  <c r="E86" i="30"/>
  <c r="E88" i="30"/>
  <c r="E89" i="30"/>
  <c r="E85" i="30"/>
  <c r="E87" i="30"/>
  <c r="E90" i="30"/>
  <c r="E116" i="29"/>
  <c r="E117" i="29" s="1"/>
  <c r="E118" i="29" s="1"/>
  <c r="E106" i="20"/>
  <c r="E134" i="20" s="1"/>
  <c r="E85" i="42" l="1"/>
  <c r="E89" i="38"/>
  <c r="E90" i="38"/>
  <c r="E87" i="38"/>
  <c r="E85" i="38"/>
  <c r="E88" i="38"/>
  <c r="E90" i="42"/>
  <c r="E89" i="42"/>
  <c r="E87" i="42"/>
  <c r="E86" i="42"/>
  <c r="E87" i="31"/>
  <c r="E90" i="31"/>
  <c r="E86" i="31"/>
  <c r="E88" i="31"/>
  <c r="E89" i="31"/>
  <c r="E85" i="32"/>
  <c r="E86" i="32"/>
  <c r="E90" i="32"/>
  <c r="E88" i="32"/>
  <c r="E89" i="32"/>
  <c r="E88" i="37"/>
  <c r="E87" i="37"/>
  <c r="E86" i="37"/>
  <c r="E85" i="37"/>
  <c r="E90" i="37"/>
  <c r="E121" i="33"/>
  <c r="E120" i="33"/>
  <c r="E124" i="33"/>
  <c r="E86" i="43"/>
  <c r="E90" i="43"/>
  <c r="E89" i="43"/>
  <c r="E88" i="43"/>
  <c r="E87" i="43"/>
  <c r="E85" i="43"/>
  <c r="E90" i="40"/>
  <c r="E87" i="40"/>
  <c r="E88" i="40"/>
  <c r="E85" i="40"/>
  <c r="E89" i="40"/>
  <c r="E86" i="40"/>
  <c r="E91" i="36"/>
  <c r="E98" i="36" s="1"/>
  <c r="E100" i="36" s="1"/>
  <c r="E101" i="36" s="1"/>
  <c r="E89" i="41"/>
  <c r="E85" i="41"/>
  <c r="E88" i="41"/>
  <c r="E90" i="41"/>
  <c r="E87" i="41"/>
  <c r="E86" i="41"/>
  <c r="E85" i="39"/>
  <c r="E89" i="39"/>
  <c r="E88" i="39"/>
  <c r="E87" i="39"/>
  <c r="E86" i="39"/>
  <c r="E90" i="39"/>
  <c r="E88" i="34"/>
  <c r="E90" i="34"/>
  <c r="E89" i="34"/>
  <c r="E85" i="34"/>
  <c r="E87" i="34"/>
  <c r="E86" i="34"/>
  <c r="E85" i="35"/>
  <c r="E90" i="35"/>
  <c r="E86" i="35"/>
  <c r="E88" i="35"/>
  <c r="E87" i="35"/>
  <c r="E89" i="35"/>
  <c r="E109" i="20"/>
  <c r="E80" i="20"/>
  <c r="E81" i="20" s="1"/>
  <c r="E88" i="20" s="1"/>
  <c r="E91" i="30"/>
  <c r="E98" i="30" s="1"/>
  <c r="E100" i="30" s="1"/>
  <c r="E101" i="30" s="1"/>
  <c r="E121" i="29"/>
  <c r="E120" i="29"/>
  <c r="E124" i="29"/>
  <c r="E111" i="20"/>
  <c r="E91" i="38" l="1"/>
  <c r="E98" i="38" s="1"/>
  <c r="E100" i="38" s="1"/>
  <c r="E101" i="38" s="1"/>
  <c r="E133" i="38" s="1"/>
  <c r="E135" i="38" s="1"/>
  <c r="E91" i="42"/>
  <c r="E98" i="42" s="1"/>
  <c r="E100" i="42" s="1"/>
  <c r="E101" i="42" s="1"/>
  <c r="E133" i="42" s="1"/>
  <c r="E135" i="42" s="1"/>
  <c r="E91" i="31"/>
  <c r="E98" i="31" s="1"/>
  <c r="E100" i="31" s="1"/>
  <c r="E101" i="31" s="1"/>
  <c r="E133" i="31" s="1"/>
  <c r="E135" i="31" s="1"/>
  <c r="E91" i="32"/>
  <c r="E98" i="32" s="1"/>
  <c r="E100" i="32" s="1"/>
  <c r="E101" i="32" s="1"/>
  <c r="E133" i="32" s="1"/>
  <c r="E135" i="32" s="1"/>
  <c r="E91" i="37"/>
  <c r="E98" i="37" s="1"/>
  <c r="E100" i="37" s="1"/>
  <c r="E101" i="37" s="1"/>
  <c r="E133" i="37" s="1"/>
  <c r="E135" i="37" s="1"/>
  <c r="E91" i="41"/>
  <c r="E98" i="41" s="1"/>
  <c r="E100" i="41" s="1"/>
  <c r="E101" i="41" s="1"/>
  <c r="E110" i="41" s="1"/>
  <c r="E112" i="41" s="1"/>
  <c r="E115" i="41" s="1"/>
  <c r="E91" i="40"/>
  <c r="E98" i="40" s="1"/>
  <c r="E100" i="40" s="1"/>
  <c r="E101" i="40" s="1"/>
  <c r="E110" i="40" s="1"/>
  <c r="E112" i="40" s="1"/>
  <c r="E115" i="40" s="1"/>
  <c r="E91" i="34"/>
  <c r="E98" i="34" s="1"/>
  <c r="E100" i="34" s="1"/>
  <c r="E101" i="34" s="1"/>
  <c r="E91" i="39"/>
  <c r="E98" i="39" s="1"/>
  <c r="E100" i="39" s="1"/>
  <c r="E101" i="39" s="1"/>
  <c r="E91" i="43"/>
  <c r="E98" i="43" s="1"/>
  <c r="E100" i="43" s="1"/>
  <c r="E101" i="43" s="1"/>
  <c r="E133" i="36"/>
  <c r="E135" i="36" s="1"/>
  <c r="E110" i="36"/>
  <c r="E112" i="36" s="1"/>
  <c r="E91" i="35"/>
  <c r="E98" i="35" s="1"/>
  <c r="E100" i="35" s="1"/>
  <c r="E101" i="35" s="1"/>
  <c r="E125" i="33"/>
  <c r="E126" i="33" s="1"/>
  <c r="E127" i="33" s="1"/>
  <c r="E136" i="33" s="1"/>
  <c r="E137" i="33" s="1"/>
  <c r="G8" i="25" s="1"/>
  <c r="H8" i="25" s="1"/>
  <c r="E90" i="20"/>
  <c r="E86" i="20"/>
  <c r="E87" i="20"/>
  <c r="E85" i="20"/>
  <c r="E89" i="20"/>
  <c r="E110" i="30"/>
  <c r="E112" i="30" s="1"/>
  <c r="E117" i="30" s="1"/>
  <c r="E118" i="30" s="1"/>
  <c r="E133" i="30"/>
  <c r="E135" i="30" s="1"/>
  <c r="E125" i="29"/>
  <c r="E126" i="29" s="1"/>
  <c r="E127" i="29" s="1"/>
  <c r="E136" i="29" s="1"/>
  <c r="E137" i="29" s="1"/>
  <c r="G5" i="25" s="1"/>
  <c r="H5" i="25" s="1"/>
  <c r="J5" i="25" l="1"/>
  <c r="I5" i="25"/>
  <c r="I8" i="25"/>
  <c r="J8" i="25"/>
  <c r="E110" i="38"/>
  <c r="E112" i="38" s="1"/>
  <c r="E115" i="38" s="1"/>
  <c r="E116" i="38" s="1"/>
  <c r="E110" i="42"/>
  <c r="E112" i="42" s="1"/>
  <c r="E115" i="42" s="1"/>
  <c r="E110" i="31"/>
  <c r="E112" i="31" s="1"/>
  <c r="E115" i="31" s="1"/>
  <c r="E110" i="32"/>
  <c r="E112" i="32" s="1"/>
  <c r="E115" i="32" s="1"/>
  <c r="E116" i="32" s="1"/>
  <c r="E110" i="37"/>
  <c r="E112" i="37" s="1"/>
  <c r="E115" i="37" s="1"/>
  <c r="E133" i="40"/>
  <c r="E135" i="40" s="1"/>
  <c r="E133" i="41"/>
  <c r="E135" i="41" s="1"/>
  <c r="E115" i="36"/>
  <c r="E116" i="36" s="1"/>
  <c r="E117" i="36" s="1"/>
  <c r="E118" i="36" s="1"/>
  <c r="E110" i="39"/>
  <c r="E112" i="39" s="1"/>
  <c r="E133" i="39"/>
  <c r="E135" i="39" s="1"/>
  <c r="E110" i="43"/>
  <c r="E112" i="43" s="1"/>
  <c r="E133" i="43"/>
  <c r="E135" i="43" s="1"/>
  <c r="E133" i="34"/>
  <c r="E135" i="34" s="1"/>
  <c r="E110" i="34"/>
  <c r="E112" i="34" s="1"/>
  <c r="E116" i="41"/>
  <c r="E117" i="41" s="1"/>
  <c r="E118" i="41" s="1"/>
  <c r="E110" i="35"/>
  <c r="E112" i="35" s="1"/>
  <c r="E133" i="35"/>
  <c r="E135" i="35" s="1"/>
  <c r="E116" i="40"/>
  <c r="E117" i="40" s="1"/>
  <c r="E118" i="40" s="1"/>
  <c r="E91" i="20"/>
  <c r="E98" i="20" s="1"/>
  <c r="E100" i="20" s="1"/>
  <c r="E101" i="20" s="1"/>
  <c r="E110" i="20" s="1"/>
  <c r="E112" i="20" s="1"/>
  <c r="E115" i="20" s="1"/>
  <c r="E116" i="20" s="1"/>
  <c r="E124" i="30"/>
  <c r="E120" i="30"/>
  <c r="E121" i="30"/>
  <c r="E116" i="42" l="1"/>
  <c r="E117" i="42" s="1"/>
  <c r="E118" i="42" s="1"/>
  <c r="E121" i="42" s="1"/>
  <c r="E116" i="31"/>
  <c r="E117" i="31" s="1"/>
  <c r="E118" i="31" s="1"/>
  <c r="E121" i="31" s="1"/>
  <c r="E116" i="37"/>
  <c r="E117" i="37" s="1"/>
  <c r="E118" i="37" s="1"/>
  <c r="E121" i="37" s="1"/>
  <c r="E121" i="36"/>
  <c r="E120" i="36"/>
  <c r="E124" i="36"/>
  <c r="E124" i="40"/>
  <c r="E121" i="40"/>
  <c r="E120" i="40"/>
  <c r="E115" i="35"/>
  <c r="E116" i="35" s="1"/>
  <c r="E117" i="32"/>
  <c r="E118" i="32" s="1"/>
  <c r="E124" i="41"/>
  <c r="E120" i="41"/>
  <c r="E121" i="41"/>
  <c r="E115" i="39"/>
  <c r="E116" i="39" s="1"/>
  <c r="E117" i="39" s="1"/>
  <c r="E118" i="39" s="1"/>
  <c r="E117" i="38"/>
  <c r="E118" i="38" s="1"/>
  <c r="E115" i="43"/>
  <c r="E116" i="43" s="1"/>
  <c r="E115" i="34"/>
  <c r="E116" i="34" s="1"/>
  <c r="E133" i="20"/>
  <c r="E135" i="20" s="1"/>
  <c r="E117" i="20"/>
  <c r="E118" i="20" s="1"/>
  <c r="E120" i="20" s="1"/>
  <c r="E125" i="30"/>
  <c r="E126" i="30" s="1"/>
  <c r="E127" i="30" s="1"/>
  <c r="E136" i="30" s="1"/>
  <c r="E137" i="30" s="1"/>
  <c r="G4" i="25" s="1"/>
  <c r="H4" i="25" s="1"/>
  <c r="I4" i="25" l="1"/>
  <c r="J4" i="25"/>
  <c r="E124" i="42"/>
  <c r="E120" i="42"/>
  <c r="E124" i="31"/>
  <c r="E120" i="31"/>
  <c r="E120" i="37"/>
  <c r="E124" i="37"/>
  <c r="E125" i="40"/>
  <c r="E126" i="40" s="1"/>
  <c r="E127" i="40" s="1"/>
  <c r="E136" i="40" s="1"/>
  <c r="E137" i="40" s="1"/>
  <c r="G17" i="25" s="1"/>
  <c r="H17" i="25" s="1"/>
  <c r="E125" i="36"/>
  <c r="E126" i="36" s="1"/>
  <c r="E127" i="36" s="1"/>
  <c r="E136" i="36" s="1"/>
  <c r="E137" i="36" s="1"/>
  <c r="G13" i="25" s="1"/>
  <c r="H13" i="25" s="1"/>
  <c r="E117" i="35"/>
  <c r="E118" i="35" s="1"/>
  <c r="E120" i="39"/>
  <c r="E124" i="39"/>
  <c r="E121" i="39"/>
  <c r="E117" i="34"/>
  <c r="E118" i="34" s="1"/>
  <c r="E117" i="43"/>
  <c r="E118" i="43" s="1"/>
  <c r="E125" i="41"/>
  <c r="E126" i="41" s="1"/>
  <c r="E127" i="41" s="1"/>
  <c r="E136" i="41" s="1"/>
  <c r="E137" i="41" s="1"/>
  <c r="G18" i="25" s="1"/>
  <c r="H18" i="25" s="1"/>
  <c r="E124" i="38"/>
  <c r="E121" i="38"/>
  <c r="E120" i="38"/>
  <c r="E120" i="32"/>
  <c r="E124" i="32"/>
  <c r="E121" i="32"/>
  <c r="E124" i="20"/>
  <c r="E121" i="20"/>
  <c r="G17" i="52" l="1"/>
  <c r="I17" i="52" s="1"/>
  <c r="I13" i="25"/>
  <c r="J13" i="25"/>
  <c r="I18" i="25"/>
  <c r="J18" i="25"/>
  <c r="I17" i="25"/>
  <c r="J17" i="25"/>
  <c r="E125" i="42"/>
  <c r="E126" i="42" s="1"/>
  <c r="E127" i="42" s="1"/>
  <c r="E136" i="42" s="1"/>
  <c r="E137" i="42" s="1"/>
  <c r="G19" i="25" s="1"/>
  <c r="H19" i="25" s="1"/>
  <c r="E125" i="31"/>
  <c r="E126" i="31" s="1"/>
  <c r="E127" i="31" s="1"/>
  <c r="E136" i="31" s="1"/>
  <c r="E137" i="31" s="1"/>
  <c r="G9" i="25" s="1"/>
  <c r="H9" i="25" s="1"/>
  <c r="E125" i="37"/>
  <c r="E126" i="37" s="1"/>
  <c r="E127" i="37" s="1"/>
  <c r="E136" i="37" s="1"/>
  <c r="E137" i="37" s="1"/>
  <c r="G14" i="25" s="1"/>
  <c r="H14" i="25" s="1"/>
  <c r="G15" i="52" s="1"/>
  <c r="I15" i="52" s="1"/>
  <c r="E125" i="39"/>
  <c r="E126" i="39" s="1"/>
  <c r="E127" i="39" s="1"/>
  <c r="E136" i="39" s="1"/>
  <c r="E137" i="39" s="1"/>
  <c r="G16" i="25" s="1"/>
  <c r="H16" i="25" s="1"/>
  <c r="E125" i="20"/>
  <c r="E126" i="20" s="1"/>
  <c r="E127" i="20" s="1"/>
  <c r="E136" i="20" s="1"/>
  <c r="E137" i="20" s="1"/>
  <c r="G3" i="25" s="1"/>
  <c r="H3" i="25" s="1"/>
  <c r="G12" i="52" s="1"/>
  <c r="I12" i="52" s="1"/>
  <c r="E124" i="34"/>
  <c r="E121" i="34"/>
  <c r="E120" i="34"/>
  <c r="E125" i="32"/>
  <c r="E126" i="32" s="1"/>
  <c r="E127" i="32" s="1"/>
  <c r="E136" i="32" s="1"/>
  <c r="E137" i="32" s="1"/>
  <c r="G7" i="25" s="1"/>
  <c r="H7" i="25" s="1"/>
  <c r="E125" i="38"/>
  <c r="E126" i="38" s="1"/>
  <c r="E127" i="38" s="1"/>
  <c r="E136" i="38" s="1"/>
  <c r="E137" i="38" s="1"/>
  <c r="G15" i="25" s="1"/>
  <c r="H15" i="25" s="1"/>
  <c r="E124" i="35"/>
  <c r="E120" i="35"/>
  <c r="E121" i="35"/>
  <c r="E124" i="43"/>
  <c r="E121" i="43"/>
  <c r="E120" i="43"/>
  <c r="G13" i="52" l="1"/>
  <c r="H17" i="52"/>
  <c r="G16" i="52"/>
  <c r="I16" i="52" s="1"/>
  <c r="H15" i="52"/>
  <c r="H12" i="52"/>
  <c r="I19" i="25"/>
  <c r="J19" i="25"/>
  <c r="J7" i="25"/>
  <c r="I7" i="25"/>
  <c r="I9" i="25"/>
  <c r="J9" i="25"/>
  <c r="I15" i="25"/>
  <c r="J15" i="25"/>
  <c r="J3" i="25"/>
  <c r="I3" i="25"/>
  <c r="J16" i="25"/>
  <c r="I16" i="25"/>
  <c r="I14" i="25"/>
  <c r="J14" i="25"/>
  <c r="E125" i="43"/>
  <c r="E126" i="43" s="1"/>
  <c r="E127" i="43" s="1"/>
  <c r="E136" i="43" s="1"/>
  <c r="E137" i="43" s="1"/>
  <c r="G20" i="25" s="1"/>
  <c r="H20" i="25" s="1"/>
  <c r="G18" i="52" s="1"/>
  <c r="I18" i="52" s="1"/>
  <c r="E125" i="34"/>
  <c r="E126" i="34" s="1"/>
  <c r="E127" i="34" s="1"/>
  <c r="E136" i="34" s="1"/>
  <c r="E137" i="34" s="1"/>
  <c r="G12" i="25" s="1"/>
  <c r="H12" i="25" s="1"/>
  <c r="E125" i="35"/>
  <c r="E126" i="35" s="1"/>
  <c r="E127" i="35" s="1"/>
  <c r="E136" i="35" s="1"/>
  <c r="E137" i="35" s="1"/>
  <c r="G11" i="25" s="1"/>
  <c r="H11" i="25" s="1"/>
  <c r="H16" i="52" l="1"/>
  <c r="H13" i="52"/>
  <c r="I13" i="52"/>
  <c r="G14" i="52"/>
  <c r="H18" i="52"/>
  <c r="J12" i="25"/>
  <c r="I12" i="25"/>
  <c r="J20" i="25"/>
  <c r="I20" i="25"/>
  <c r="J11" i="25"/>
  <c r="I11" i="25"/>
  <c r="G19" i="52" l="1"/>
  <c r="I14" i="52"/>
  <c r="I19" i="52" s="1"/>
  <c r="H14" i="52"/>
  <c r="H19" i="52" s="1"/>
  <c r="J21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</authors>
  <commentList>
    <comment ref="G2" authorId="0" shapeId="0" xr:uid="{38BAC724-EC62-4946-AF04-77EBFA1CED0A}">
      <text>
        <r>
          <rPr>
            <b/>
            <sz val="9"/>
            <color indexed="81"/>
            <rFont val="Segoe UI"/>
            <family val="2"/>
          </rPr>
          <t>Caso a empresa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0295685F-DB7F-43BB-B8E9-3545BD5C0934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D1AE2BA3-684E-49E0-8CCA-1B040975B26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9C58379C-D263-4E81-8A01-AA2E57FEF9F5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4CA109FE-E03C-465F-9478-26DDF96E4E51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653EA7FB-8150-4C58-A557-F479F02EE7D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72F64BCA-2145-4ED1-8D57-E683ADC0F187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61447AA-83FE-4777-B683-A56D1D75B9A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8DBD1EE-7756-4B93-B231-2CC6D81E8371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325E1B6D-71EB-4046-8750-1E118B7ED28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7AF41A7F-0266-4F96-8EA7-277AC7719F9A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3A164C1-4704-44DC-9D35-3EDF7488847F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07C4629F-C834-4E50-87FC-13A27325699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759BCE2-1725-46F2-9915-439A84EE7C5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60330DC-8D3C-4819-8385-7F68BB9433F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FE106448-B69B-45A8-8BD1-06673C3FD04C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5513E780-1D30-4772-A95E-1FFECA07E9A6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</t>
        </r>
        <r>
          <rPr>
            <b/>
            <sz val="9"/>
            <color indexed="81"/>
            <rFont val="Segoe UI"/>
            <family val="2"/>
          </rPr>
          <t xml:space="preserve">+ R$ 344,46 </t>
        </r>
        <r>
          <rPr>
            <sz val="9"/>
            <color indexed="81"/>
            <rFont val="Segoe UI"/>
            <family val="2"/>
          </rPr>
          <t xml:space="preserve">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 xml:space="preserve">em grau médio, que corresponde a </t>
        </r>
        <r>
          <rPr>
            <b/>
            <sz val="9"/>
            <color indexed="81"/>
            <rFont val="Segoe UI"/>
            <family val="2"/>
          </rPr>
          <t>20%.</t>
        </r>
        <r>
          <rPr>
            <sz val="9"/>
            <color indexed="81"/>
            <rFont val="Segoe UI"/>
            <family val="2"/>
          </rPr>
          <t>"</t>
        </r>
        <r>
          <rPr>
            <b/>
            <sz val="9"/>
            <color indexed="81"/>
            <rFont val="Segoe UI"/>
            <charset val="1"/>
          </rPr>
          <t xml:space="preserve">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4" authorId="1" shapeId="0" xr:uid="{F3D46DBF-CC2E-4995-AFDD-28A4C48A4DB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2F3E86A8-4828-40B0-A260-47762F75EB1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19B5617-B09A-4DD7-BA0A-B4AA18DB4995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572E8F7-0749-4FCB-86AD-9274098161A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B3C851A9-B420-4AD8-817B-4716B6F39A96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955ECBB-CA91-4668-A862-45038B9CA6D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E1DA3D6D-BFEB-463B-97E4-36EF1B5B3776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8214260-52C0-4453-ABB5-ECAD304BDAAC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F496E614-4DB7-4D7E-91C9-4F3C75DCEDC2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8E563B1E-913D-4439-B9FA-A1ECD3BF8616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9567CD49-E6B2-4FE6-99E2-7107A7661292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A019178-EED5-4649-BAED-82B601D4B3E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ADE33EA-C85C-4832-AED5-964A3FF7058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38C48C64-2158-4C43-B49E-21CA58019D45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0D39963C-65FB-4795-9176-653C2A374C0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5518D394-009F-4A89-A945-2827EC8FA0AF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B52D2E3C-4426-463A-BAB6-9FBFF3C272F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290DF14E-73C6-41AD-ADA9-690EE5FD44C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384C966-78BF-4AC3-8805-DA53D35C9A26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EED563E-2FF5-43EA-AB03-039452C0F0F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741A3977-3294-49D2-842F-1D7280FE8B6F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BD1DBC5-8B3E-45AA-86A9-5158CDD1808D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FF505DC-4833-4126-B26D-75F54E4928EF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654DA10-31CE-44B8-B01F-465E2949A81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1E21C1E-C27C-49BD-9747-18F0CFE9D47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07AD4E56-5B4A-4373-8A24-8D42573C83D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5EBC0FEE-FC7E-4624-867D-9A5677FFA781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F079C36-C4E6-4515-9DE0-BCBBCBCD4BEE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16CCD8F9-83A3-478B-9E49-BD2A9F6F6355}">
      <text>
        <r>
          <rPr>
            <sz val="9"/>
            <color indexed="81"/>
            <rFont val="Segoe UI"/>
            <family val="2"/>
          </rPr>
          <t>Conforme Clausula Terceira (B) da CCT:
"B)</t>
        </r>
        <r>
          <rPr>
            <b/>
            <sz val="9"/>
            <color indexed="81"/>
            <rFont val="Segoe UI"/>
            <family val="2"/>
          </rPr>
          <t xml:space="preserve"> 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</t>
        </r>
        <r>
          <rPr>
            <b/>
            <sz val="9"/>
            <color indexed="81"/>
            <rFont val="Segoe UI"/>
            <family val="2"/>
          </rPr>
          <t xml:space="preserve"> + R$ 344,46 </t>
        </r>
        <r>
          <rPr>
            <sz val="9"/>
            <color indexed="81"/>
            <rFont val="Segoe UI"/>
            <family val="2"/>
          </rPr>
          <t xml:space="preserve">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 xml:space="preserve">em grau médio, que corresponde </t>
        </r>
        <r>
          <rPr>
            <b/>
            <sz val="9"/>
            <color indexed="81"/>
            <rFont val="Segoe UI"/>
            <family val="2"/>
          </rPr>
          <t>a 20%</t>
        </r>
        <r>
          <rPr>
            <sz val="9"/>
            <color indexed="81"/>
            <rFont val="Segoe UI"/>
            <family val="2"/>
          </rPr>
          <t>."</t>
        </r>
      </text>
    </comment>
    <comment ref="D34" authorId="1" shapeId="0" xr:uid="{ACDB20A4-6EBC-4D2B-9CC3-D7CF75136763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3DD5EE8-18DD-4B5E-860D-1C0CE58F4E0A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3884025E-61FA-434B-8C20-370472EB2A51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7BD1F4DA-B6D9-402E-B856-7A9C4373AC5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AB9A5AF5-CDED-463D-8389-6B82E12A4C1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BFC21D9-33FC-476A-B299-12CF7F7ED15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CE73C76-0778-47FA-9FDA-BC04FEFDAA13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CCA7477B-D341-4DFB-9469-9C1D729DBAAA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7C5DCE9-CECB-48DC-B718-316DABF7D7DD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43354C4-69A8-492B-BC81-5600393F49F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13037EEE-EC64-4AF1-B801-966BDF667C8D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7854D8E-3517-4527-AFD9-B47831EB21A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BC54C46F-A267-4487-B746-26BB231F6A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1696FB07-6214-498A-A6D5-AD2A33558AAD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A3B09969-038C-4E97-AE84-964F53FDCFEE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9D5ECA66-77E5-4C9F-BA5E-3CF1C0548C6E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67065F5E-B0FC-41C1-A59F-F797C7C4CE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23542CDB-0624-4923-A1A9-6EA5718F9108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1B965CA0-7E4E-4FE5-B42E-92AF8833E481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951C4937-8842-41D2-AD9E-4D7D9F80C3C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BB93001-FF63-47A4-B8A0-11787784FA73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26BA88F1-566F-475A-BC95-EE2A3ED69E5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05F5EF9F-3EA7-48B1-A704-1B9313A3A5FA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5267FFE-E852-42CD-83D9-EFDD7493884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B32E956A-0B2F-4944-BA84-5B7199957D8D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1527F999-5E6B-42C0-83D5-43FA5DA5282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7981EDA-996D-4499-9501-5F6FDB265FE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B2252AEE-9213-47AE-9060-4D430810A081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E0A89B9E-C0E6-4A65-8FE2-7E7ACED4BD3C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</t>
        </r>
        <r>
          <rPr>
            <b/>
            <sz val="9"/>
            <color indexed="81"/>
            <rFont val="Segoe UI"/>
            <family val="2"/>
          </rPr>
          <t xml:space="preserve"> 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>a título de adicional de insalubridade</t>
        </r>
        <r>
          <rPr>
            <sz val="9"/>
            <color indexed="81"/>
            <rFont val="Segoe UI"/>
            <family val="2"/>
          </rPr>
          <t xml:space="preserve"> em grau médio, que corresponde </t>
        </r>
        <r>
          <rPr>
            <b/>
            <sz val="9"/>
            <color indexed="81"/>
            <rFont val="Segoe UI"/>
            <family val="2"/>
          </rPr>
          <t>a 20%."</t>
        </r>
      </text>
    </comment>
    <comment ref="D34" authorId="1" shapeId="0" xr:uid="{03DAD871-CF13-4603-899E-E3BFCFB38A1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280BD6EC-14C1-4A00-BD20-ABDAE8DD0EF3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7CC082B-16D0-4C32-A650-EDA031ECCC0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F1E7C103-A869-4F77-BC0C-D20638D2F5C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23164B5-C2F0-4426-953A-1BD779AEC75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FEFEDBD1-4922-4F24-885D-EE0AE996C28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045D634C-4EA4-4E66-B353-94F4B0344A94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6B9A1C0D-9A3F-4B72-B842-6774A125282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B04423BF-8E1E-4401-887B-CAA629314250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FCFB006-C8CE-49CB-A5BD-61F96742623C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E663A79-4893-400F-93C9-6FD0EC62CD9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E4E9D05C-FA25-4404-8ABB-9BF692E378A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4EA39BD-AD80-4A8D-81BC-D784AF9F34F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FB301F27-00D2-4A1D-9781-4B07924A929E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6B1C9D20-F7CF-404B-9366-CDB59E661DA6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6BA30FA3-0C34-4C43-8608-2DCA311724AB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7A2C9FC2-1C55-454B-9994-54587330A2E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9999BF2A-CC65-41EC-B5FD-79EE7B3C87B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C6ACAEB-79E8-474E-B011-9CF2D4B4B4FE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9672E8C6-BF5B-4278-8BA5-7234D4C0B10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1F022AB0-27DF-4788-B49A-8338A0D4A87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A456062D-7FB8-4FD2-9290-4289AB6429F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DA75541D-B3A8-4C8D-AFD7-BCDCCD1F9C5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27D79CB-157A-4913-9F94-26D16E38391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5317FB87-A880-485D-9628-C772393B4D56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44A8FE8-A479-4143-8375-8318EB13B29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ADF5CE6-3B64-4833-A882-1A60042931D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87D7B76C-68C4-4246-AF6D-3B81F6EFDBA3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EBD66EB5-AC06-4ECB-96B3-C37EE4FC953C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a título de adicional de insalubridade em grau médio, que corresponde a</t>
        </r>
        <r>
          <rPr>
            <b/>
            <sz val="9"/>
            <color indexed="81"/>
            <rFont val="Segoe UI"/>
            <family val="2"/>
          </rPr>
          <t xml:space="preserve"> 20%</t>
        </r>
        <r>
          <rPr>
            <sz val="9"/>
            <color indexed="81"/>
            <rFont val="Segoe UI"/>
            <family val="2"/>
          </rPr>
          <t>."</t>
        </r>
      </text>
    </comment>
    <comment ref="D34" authorId="1" shapeId="0" xr:uid="{B6E8A3E3-6F22-4B5B-8163-91F93D3776C8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93DC0AD-7F35-4ACC-BDBD-D35CDD766D7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2792D6B-D4B7-4025-AC82-068053470CC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611FACCC-8CE4-49D8-9035-16EA001194B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13641419-B68E-49D3-9FB0-902E6302603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FD4B181-F528-45A6-85A5-57207702156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0176172-5D1D-41B2-8E3A-827AFED99AA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E15103CF-8409-4CED-BF56-227BAEDFF0AC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E043758A-9862-496A-9AD5-7522669466C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E7655AFF-11AF-4A53-A674-4079749519B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20A41AE-C8F7-4E62-BFB5-CC1ADC4286D1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93A36745-EA87-4DB5-840F-A83D483EF5E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8251AC9E-418F-49E7-9CE9-CA54B19EA0B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D886A75-A00F-4AEE-B923-B1894172FF58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>"Art. 4º N</t>
        </r>
        <r>
          <rPr>
            <b/>
            <i/>
            <u/>
            <sz val="10"/>
            <color indexed="81"/>
            <rFont val="Segoe UI"/>
            <family val="2"/>
          </rPr>
          <t xml:space="preserve">os contratos de prestação de serviços com regime de dedicação exclusiva de mão de obra </t>
        </r>
        <r>
          <rPr>
            <i/>
            <sz val="10"/>
            <color indexed="81"/>
            <rFont val="Segoe UI"/>
            <family val="2"/>
          </rPr>
          <t xml:space="preserve">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 xml:space="preserve">a jornada semanal de trabalho de quarenta e quatro horas estabelecida em </t>
        </r>
        <r>
          <rPr>
            <i/>
            <sz val="10"/>
            <color indexed="81"/>
            <rFont val="Segoe UI"/>
            <family val="2"/>
          </rPr>
          <t xml:space="preserve">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>, acordo coletivo de trabalho ou dissídio coletivo</t>
        </r>
        <r>
          <rPr>
            <b/>
            <i/>
            <u/>
            <sz val="10"/>
            <color indexed="81"/>
            <rFont val="Segoe UI"/>
            <family val="2"/>
          </rPr>
          <t xml:space="preserve"> 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C25" authorId="1" shapeId="0" xr:uid="{FADBAC1E-8DEA-4AB8-BF91-D41C21FFBF20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4" authorId="1" shapeId="0" xr:uid="{2DA61AAF-EE98-4D7F-B09C-ED2B4A5A381F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4121E197-19A8-4A14-957F-F5245F5FA27E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4B94A740-F3C3-4239-805F-8FF60025E40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5641904-C36E-4B99-9BEF-04DDBC5FEDE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95E41E90-D4B1-4C74-BFCE-C14FB7B80109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A84A6441-00F6-43C2-BD81-97E09A99163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09EF299B-84F3-45B0-8ADC-B74DF616960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D2F8C986-A8DC-49E2-8A70-1AFDB6DF36E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B6C6CD98-96F1-4882-85CA-6419F18CC7EC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D87FF202-0EBC-488B-9A2C-86847396B2B2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3712AF4C-86A4-484D-B904-F99E76E0E57C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49452496-77DE-4B4D-816A-6BB766120F5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50E7328C-FFD4-4FE9-839A-93B892700182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966DDD3C-BBFD-4304-9294-A767A1A1B74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6" authorId="0" shapeId="0" xr:uid="{F3F32574-E094-403C-B704-54AEBF443797}">
      <text>
        <r>
          <rPr>
            <b/>
            <sz val="9"/>
            <color indexed="81"/>
            <rFont val="Segoe UI"/>
            <charset val="1"/>
          </rPr>
          <t xml:space="preserve">Conforme Cláusula Terceira (D) da CCT:
"D) ENCARREGADOS NÍVEL 2:
Assim entendidos os empregados que tenham sob sua orientação e responsabilidade de 36 (trinta e seis) a 100
(cem) empregados.
R$ 3.161,71 (três mil, cento e sessenta e um reais e setenta e um centavos)
Composição: piso salarial de R$ 2.634,76 (dois mil, seiscentos e trinta e quatro reais e setenta e seis centavos) +R$ 526,95 (quinhentos e vinte e seis reais e noventa e cinco centavos), a título de adicional de insalubridade em grau médio, que corresponde a 20%."
</t>
        </r>
      </text>
    </comment>
    <comment ref="D34" authorId="1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916C978-3ECB-41D1-B389-C33329E65817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323AA26C-0881-4FA1-B92D-67A77AD993FF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litteris: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</t>
        </r>
        <r>
          <rPr>
            <b/>
            <i/>
            <u/>
            <sz val="10"/>
            <color indexed="81"/>
            <rFont val="Segoe UI"/>
            <family val="2"/>
          </rPr>
          <t xml:space="preserve"> 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9BEF83D3-E9FE-4065-AEC9-2C9D9950907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D04DAC6-6842-469A-907A-E52CC1DE0031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74A9CD4-E5F2-4C55-A7F8-78D2A914A35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ACA8A70-447F-4913-92E8-0BCD00FAC1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3" authorId="1" shapeId="0" xr:uid="{EB272C35-B8D3-4275-8262-4A323D184CB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CB8EFE8-8FE7-4F03-A745-9393F7CD99E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3370043-DBDE-4224-BDBA-64B0232D6CE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86685D11-1170-49C3-A45A-0F58B2D0922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4550918A-32E9-4562-9B50-06DF9F148B4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71B0423B-A25C-4667-AEF6-5CA0D0A3EE5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2A19EDE3-C22F-4ED7-AAEB-BB995570341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9A1DDC18-F234-4C8B-9F7D-0E585B1A55B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7FE5A57-A426-4F2D-9E9D-D4F22F53A1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45F0056-F363-4552-B4DA-E240A6C14185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b/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C25" authorId="1" shapeId="0" xr:uid="{A977F73D-4CEF-4881-AC58-15EB7B0F5B17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4" authorId="1" shapeId="0" xr:uid="{DA23F5EB-A4AD-4DAA-9725-201B756E23C1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C13E935F-6785-427F-BC3D-F51ED7E4AFCD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D3F21ED2-F245-402D-B594-E710554778B5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6C4211A-C7C2-4700-B300-125BC2A2030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031FE52-5FA9-40DE-9116-8735BFCC07E9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63A9A9FC-E58B-4D4B-9CAA-0D9145FD9A9C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4EE9581A-C4AA-46C9-95A3-81DA05D1A5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EB8AE5BE-76F9-4545-A489-4575524EFC81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02938768-CDD9-44A4-A677-CE6AEFC38B3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7AC75F05-FA3C-45DD-B13C-A6438DEE805C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923D86DF-42C4-47D7-A565-BA165F61A4B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A74D1F3-7F0B-4D45-898A-41AE627F578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ED60E223-990E-4B67-B523-4469F7D2B99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B7A174EC-0375-4092-9290-7DDDF64C6C1A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C26" authorId="0" shapeId="0" xr:uid="{75EB3C23-38A8-4710-8E3D-76F7C46359AE}">
      <text>
        <r>
          <rPr>
            <b/>
            <sz val="9"/>
            <color indexed="81"/>
            <rFont val="Segoe UI"/>
            <family val="2"/>
          </rPr>
          <t>Conforme Clausula Terceira (B) da CCT:
"B) LÍDER DE GRUPO:
Assim entendido o empregado que, além de suas tarefas normais, tenha sob sua orientação e responsabilidade, no mesmo setor de trabalho, de 05 (cinco) a 15 (quinze) empregados.
R$ 2.013,62 (dois mil, treze reais e sessenta e dois centavos)
Composição: piso salarial de R$ 1.678,02 (um mil, seiscentos e setenta e oito reais e dois centavos) + R$ 335,60 (trezentos e trinta e cinco reais e sessenta centavos), a título de adicional de insalubridade em grau médio, que corresponde a 20%"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6E6A763E-7310-40D5-A1FE-802DC84CBF3C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5751116-6B81-4E12-860A-19D2F6E02AB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B68A0CDF-3E0D-4289-8F43-F768CBB871F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8153BBA3-2A95-411B-92D3-C0A95AA4EFC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66E39C7F-2AFA-44E2-935E-86CC9BA517AA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096AD78-9542-47E6-9B82-C461E79E066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226323A5-59F5-4EA3-B343-F3F2A33C1E74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90B26647-36A4-4FFF-B39F-BF2667793EE5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22ABF267-0CF4-4A82-A9D1-C3B7BCBBC01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D81329D-49B6-437D-A056-DC973BE980FA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39ED0EC5-E8DC-4A03-B692-8229FFF0BD6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3BF3A82-1502-497C-BC81-2FF036CA966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D2056A8-985E-483C-8454-28DD506AFEE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4495B6FC-850C-4158-B9FB-EB35EF6FE1E6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convenção coletiva, acordo coletivo de trabalho ou dissídio coletivo</t>
        </r>
        <r>
          <rPr>
            <b/>
            <i/>
            <u/>
            <sz val="10"/>
            <color indexed="81"/>
            <rFont val="Segoe UI"/>
            <family val="2"/>
          </rPr>
          <t xml:space="preserve"> 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D34" authorId="1" shapeId="0" xr:uid="{EA5BBB92-3241-42B2-A8A1-859047B26AE8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F51BF1C8-B077-4104-BFA0-D97F6C72F19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E25FB3C8-9897-4A09-BA73-4B9EEFB044CD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4F9E74FB-20B9-4A8E-98AA-4F5EEDB88570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3" authorId="1" shapeId="0" xr:uid="{0E2E4B38-17D8-4A8F-AD27-A7F6E359E06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165D14B6-BC58-4C88-BCCF-8891AC94EF25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6D8AC3A5-695C-4C59-AA4F-6E4DE2F8D7DE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FE1DC65-9BF2-450F-BE38-AEF91ADB413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799FCFDF-4E7B-495F-8335-4C7DCC0068CD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4266C4E-8225-458B-BA33-6430A1FEE89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67F4D468-52AA-41D7-9C96-019A168ADF8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7F527B1D-7799-4FBB-9095-7294EA9ACD3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96F96D2-E447-4F5B-9DBE-55F626941BA4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6921F8BF-B259-41FA-9ED4-61274F1447D3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EB45F393-D88E-47D9-9B15-2491BB31497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92CA251-2D75-45FA-BFE0-D9CFA250837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F0583B79-9550-45AA-9A6F-3B9E314525B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9D819A8F-3F91-4EDF-B07F-D202D30825F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82C912B6-82BA-4098-9BC5-F870875B7061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2466C15F-F0A6-4C66-A896-6694BEC392BF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F712AD17-1BC8-4000-AB08-9143A44264AB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C3D99B2A-9474-4FFF-8977-2D41E25D462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1B87878F-A773-44D7-AB47-AB9043BEE6B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EC3A6AC4-25BF-4A85-8271-8A186EB51F90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2EFC13A1-65A4-45FA-9611-985D966A581C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82517E89-2718-46C2-A27F-9A7EA9EDAA8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3E168FB5-8F25-4F0F-9973-A17C930D5A39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2FDC593-3810-49CF-A257-0A2D5382EC0D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38528C8B-182C-4D66-8CF7-2C98B662DF8B}">
      <text>
        <r>
          <rPr>
            <sz val="9"/>
            <color indexed="81"/>
            <rFont val="Segoe UI"/>
            <family val="2"/>
          </rPr>
          <t>Conforme Clausula Terceira (B) da CCT:
"B)</t>
        </r>
        <r>
          <rPr>
            <b/>
            <sz val="9"/>
            <color indexed="81"/>
            <rFont val="Segoe UI"/>
            <family val="2"/>
          </rPr>
          <t xml:space="preserve"> 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 (</t>
        </r>
        <r>
          <rPr>
            <sz val="9"/>
            <color indexed="81"/>
            <rFont val="Segoe UI"/>
            <family val="2"/>
          </rPr>
          <t xml:space="preserve">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>em grau médio, que corresponde a 20%."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EC51511F-F162-439B-8737-28789E7CCF7D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B2E95E9C-7459-4F47-B2ED-79E57516EA98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62C89E68-FCB5-4C91-AB46-700F26DD06E4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5387EDA1-96E7-4673-831B-C8E4591E028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8ECDE7D4-E592-4F75-BBFC-C4B2F592240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CC7AB7E-7BC5-477D-A667-3C75ABFE853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9939AC7C-6278-4943-821F-40D2025C42E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3A3D1443-1EAE-4F89-9AE3-B6A37F514D30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FC25133B-C00B-4BC1-8104-D831A7A32F5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C599363-485C-49A0-8F3B-9EE634E006A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5BE20230-AEE0-47AB-A3BA-6FFB0D24945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A268A5C0-4A87-4953-AA03-CDFF2B7601F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E1EAFB2-6FDD-411B-97BE-AEB0F402371E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<sst xmlns="http://schemas.openxmlformats.org/spreadsheetml/2006/main" count="4013" uniqueCount="378">
  <si>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</si>
  <si>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</si>
  <si>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</si>
  <si>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</si>
  <si>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</si>
  <si>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</si>
  <si>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</si>
  <si>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</si>
  <si>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</si>
  <si>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</si>
  <si>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</si>
  <si>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</si>
  <si>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</si>
  <si>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</si>
  <si>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</si>
  <si>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</si>
  <si>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</si>
  <si>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</si>
  <si>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</si>
  <si>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</si>
  <si>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</si>
  <si>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</si>
  <si>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</si>
  <si>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</si>
  <si>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</si>
  <si>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</si>
  <si>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</si>
  <si>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</si>
  <si>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</si>
  <si>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</si>
  <si>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</si>
  <si>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</si>
  <si>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</si>
  <si>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</si>
  <si>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</si>
  <si>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</si>
  <si>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</si>
  <si>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</si>
  <si>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</si>
  <si>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</si>
  <si>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</si>
  <si>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</si>
  <si>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</si>
  <si>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</si>
  <si>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</si>
  <si>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</si>
  <si>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</si>
  <si>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</si>
  <si>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</si>
  <si>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</si>
  <si>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</si>
  <si>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</si>
  <si>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</si>
  <si>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</si>
  <si>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</si>
  <si>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</si>
  <si>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</si>
  <si>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</si>
  <si>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</si>
  <si>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</si>
  <si>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</si>
  <si>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</si>
  <si>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</si>
  <si>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</si>
  <si>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</si>
  <si>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</si>
  <si>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</si>
  <si>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</si>
  <si>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</si>
  <si>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</si>
  <si>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</si>
  <si>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</si>
  <si>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</si>
  <si>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</si>
  <si>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</si>
  <si>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</si>
  <si>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</si>
  <si>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</si>
  <si>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</si>
  <si>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</si>
  <si>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</si>
  <si>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</si>
  <si>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</si>
  <si>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</si>
  <si>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</si>
  <si>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</si>
  <si>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</si>
  <si>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</si>
  <si>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</si>
  <si>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</si>
  <si>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</si>
  <si>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</si>
  <si>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</si>
  <si>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</si>
  <si>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</si>
  <si>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</si>
  <si>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</si>
  <si>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</si>
  <si>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</si>
  <si>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</si>
  <si>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</si>
  <si>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</si>
  <si>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</si>
  <si>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</si>
  <si>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</si>
  <si>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</si>
  <si>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</si>
  <si>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</si>
  <si>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</si>
  <si>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</si>
  <si>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</si>
  <si>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</si>
  <si>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</si>
  <si>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</si>
  <si>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</si>
  <si>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</si>
  <si>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</si>
  <si>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</si>
  <si>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>Nº</t>
  </si>
  <si>
    <t xml:space="preserve">Descrição </t>
  </si>
  <si>
    <t>Salário da Categoria</t>
  </si>
  <si>
    <t>6% do salário do trabalhador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</si>
  <si>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</si>
  <si>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</si>
  <si>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</si>
  <si>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</si>
  <si>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</si>
  <si>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</si>
  <si>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</si>
  <si>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</si>
  <si>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</si>
  <si>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</si>
  <si>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</si>
  <si>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</si>
  <si>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</si>
  <si>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</si>
  <si>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</si>
  <si>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</si>
  <si>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</si>
  <si>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</si>
  <si>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</si>
  <si>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</si>
  <si>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</si>
  <si>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</si>
  <si>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</si>
  <si>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</si>
  <si>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</si>
  <si>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</si>
  <si>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</si>
  <si>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</si>
  <si>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</si>
  <si>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POSTO</t>
  </si>
  <si>
    <t>AUXILIAR ADMINISTRATIVO</t>
  </si>
  <si>
    <t>CBO 4110-05</t>
  </si>
  <si>
    <t xml:space="preserve"> VALOR UNITÁRIO PESQUISADO
(B)</t>
  </si>
  <si>
    <t>CBO 4101-05</t>
  </si>
  <si>
    <t>XX/XX/2024</t>
  </si>
  <si>
    <t xml:space="preserve">FLORIANÓPOLIS - SC </t>
  </si>
  <si>
    <t>08490.006379/2024-84</t>
  </si>
  <si>
    <t>PREGÃO ELETRÔNICO XX/2024</t>
  </si>
  <si>
    <t>DIA:</t>
  </si>
  <si>
    <t>20% sobre o salário-base</t>
  </si>
  <si>
    <t xml:space="preserve">DIA: </t>
  </si>
  <si>
    <t>MOTORISTA GUICHO - CARTEIRA DE HABILITAÇÃO CLASSE D</t>
  </si>
  <si>
    <t xml:space="preserve">JOINVILLE - SC </t>
  </si>
  <si>
    <t xml:space="preserve">ITAJAÍ - SC </t>
  </si>
  <si>
    <t>AUXILIAR ADMINISTRATIVO - DIURNO - 40 HORAS SEMANAIS</t>
  </si>
  <si>
    <t>MOTORISTA - DIURNO - 40 HORAS SEMANAIS</t>
  </si>
  <si>
    <t xml:space="preserve">CRICIÚMA - SC </t>
  </si>
  <si>
    <t xml:space="preserve">LAGES - SC </t>
  </si>
  <si>
    <t xml:space="preserve">CHAPECÓ - SC </t>
  </si>
  <si>
    <t xml:space="preserve">DIONÍSIO CERQUEIRA - SC </t>
  </si>
  <si>
    <t>ITEM</t>
  </si>
  <si>
    <t>VALOR GLOBAL (24 meses)</t>
  </si>
  <si>
    <t>VALOR GLOBAL 24 MESES</t>
  </si>
  <si>
    <t>ENCARREGADO</t>
  </si>
  <si>
    <t>3. Telefone:</t>
  </si>
  <si>
    <t>MOTORISTAS DE GUINCHO COM CARTEIRA D</t>
  </si>
  <si>
    <r>
      <t xml:space="preserve">Município, </t>
    </r>
    <r>
      <rPr>
        <b/>
        <sz val="10"/>
        <color theme="1"/>
        <rFont val="Times New Roman"/>
        <family val="1"/>
      </rPr>
      <t>XX</t>
    </r>
    <r>
      <rPr>
        <sz val="10"/>
        <color theme="1"/>
        <rFont val="Times New Roman"/>
        <family val="1"/>
      </rPr>
      <t xml:space="preserve"> de </t>
    </r>
    <r>
      <rPr>
        <b/>
        <sz val="10"/>
        <color theme="1"/>
        <rFont val="Times New Roman"/>
        <family val="1"/>
      </rPr>
      <t>XXXXXXX</t>
    </r>
    <r>
      <rPr>
        <sz val="10"/>
        <color theme="1"/>
        <rFont val="Times New Roman"/>
        <family val="1"/>
      </rPr>
      <t xml:space="preserve"> de 2024</t>
    </r>
  </si>
  <si>
    <t xml:space="preserve">AUXILIARES, LÍDERES E ENCARREGADO </t>
  </si>
  <si>
    <t xml:space="preserve"> VALOR UNITÁRIO PESQUISADO (B)</t>
  </si>
  <si>
    <t>Item</t>
  </si>
  <si>
    <t>Descrição</t>
  </si>
  <si>
    <t>Grupo</t>
  </si>
  <si>
    <t>GRUPO</t>
  </si>
  <si>
    <t>VALOR TOTAL 12 MESES</t>
  </si>
  <si>
    <t>Número de dias trabalhados por mês</t>
  </si>
  <si>
    <t>número de passagens/dia* - CLÁUSULA</t>
  </si>
  <si>
    <t>Valor Unitário do Vale Transporte</t>
  </si>
  <si>
    <t>Custo Mensal por posto</t>
  </si>
  <si>
    <t>VALE TRANSPORTE</t>
  </si>
  <si>
    <t>INSTRUÇÕES DE PREENCHIMENTO</t>
  </si>
  <si>
    <t>A planilha é ferramenta de orientação para facilitar a apresentação proposta pela licitante.</t>
  </si>
  <si>
    <t>Cargo</t>
  </si>
  <si>
    <t>Município da Prestação de Serviços</t>
  </si>
  <si>
    <t>CBO</t>
  </si>
  <si>
    <t>Salário Base da Categoria</t>
  </si>
  <si>
    <t>Ano do Acordo / CCT:</t>
  </si>
  <si>
    <t>Data Base das Categorias:</t>
  </si>
  <si>
    <t>Florianópolis</t>
  </si>
  <si>
    <t>Itajaí</t>
  </si>
  <si>
    <t>Joinville</t>
  </si>
  <si>
    <t>Criciúma</t>
  </si>
  <si>
    <t>Lages</t>
  </si>
  <si>
    <t>Chapecó</t>
  </si>
  <si>
    <t>Dionísio Cerqueira</t>
  </si>
  <si>
    <t>MOTORISTA GUINCHO</t>
  </si>
  <si>
    <t>LÍDER</t>
  </si>
  <si>
    <t>MOTORISTA</t>
  </si>
  <si>
    <t>4110-05</t>
  </si>
  <si>
    <t>4101-05</t>
  </si>
  <si>
    <t>7825-15</t>
  </si>
  <si>
    <t>4110-06</t>
  </si>
  <si>
    <t>4110-07</t>
  </si>
  <si>
    <t>4110-08</t>
  </si>
  <si>
    <t>4110-09</t>
  </si>
  <si>
    <t>4110-10</t>
  </si>
  <si>
    <t>4110-11</t>
  </si>
  <si>
    <t>4110-12</t>
  </si>
  <si>
    <t>4110-13</t>
  </si>
  <si>
    <t>Categoria Profissional vinculada à execução contratual  - CCT (Nome ou SIGLA):</t>
  </si>
  <si>
    <t>Categoria Profissional vinculada à execução contratual  - CCT (CNPJ):</t>
  </si>
  <si>
    <t>SC000310/2024</t>
  </si>
  <si>
    <t>Licitação  nº</t>
  </si>
  <si>
    <t>Dia de apresentação da proposta</t>
  </si>
  <si>
    <t>78.326.469/0001-02</t>
  </si>
  <si>
    <t>01/01/2024</t>
  </si>
  <si>
    <t>SC000768/2024</t>
  </si>
  <si>
    <t>SIND DAS EMPR DE ASSEIO CONS E SEV TERCER DO EST SC</t>
  </si>
  <si>
    <t>SINDICATO COND VEI E TRAB EMP TRANSP ROD CARGAS DE FLOR E REGIAO DE SC</t>
  </si>
  <si>
    <t>83.600.890/0001-08</t>
  </si>
  <si>
    <t>01/05/2024</t>
  </si>
  <si>
    <t>2024/2025</t>
  </si>
  <si>
    <t>SC000962/2024</t>
  </si>
  <si>
    <t>C1-A  (PIS)</t>
  </si>
  <si>
    <t xml:space="preserve">C1. B  (COFINS)  </t>
  </si>
  <si>
    <t>lucro</t>
  </si>
  <si>
    <t>PIS</t>
  </si>
  <si>
    <t>COFINS</t>
  </si>
  <si>
    <t>ISS</t>
  </si>
  <si>
    <t xml:space="preserve">C1-A  (PIS)   </t>
  </si>
  <si>
    <t xml:space="preserve">C3-A (ISS)  </t>
  </si>
  <si>
    <t xml:space="preserve">FLORIANÓPOLIS  </t>
  </si>
  <si>
    <t xml:space="preserve">ITAJAÍ  </t>
  </si>
  <si>
    <t xml:space="preserve"> JOINVILLE  </t>
  </si>
  <si>
    <t xml:space="preserve">CRICIÚMA </t>
  </si>
  <si>
    <t xml:space="preserve">LAGES  </t>
  </si>
  <si>
    <t xml:space="preserve">CHAPECÓ </t>
  </si>
  <si>
    <t>1 - Estado de Santa Catarina</t>
  </si>
  <si>
    <t xml:space="preserve">DIONÍSIO CERQUEIRA </t>
  </si>
  <si>
    <t>Vale Transporte</t>
  </si>
  <si>
    <t>Auxílio Refeição/Alimentação</t>
  </si>
  <si>
    <t xml:space="preserve">Seguro de Vida </t>
  </si>
  <si>
    <t xml:space="preserve">Auxílio Refeição/Alimentação </t>
  </si>
  <si>
    <t>Seguro de Vida</t>
  </si>
  <si>
    <t xml:space="preserve">Vale Transporte </t>
  </si>
  <si>
    <t>Uniformes e EPIs</t>
  </si>
  <si>
    <t>Transporte</t>
  </si>
  <si>
    <r>
      <t xml:space="preserve">1. </t>
    </r>
    <r>
      <rPr>
        <b/>
        <u/>
        <sz val="11"/>
        <color rgb="FFFF0000"/>
        <rFont val="Calibri"/>
        <family val="2"/>
        <scheme val="minor"/>
      </rPr>
      <t>Aba "Postos":</t>
    </r>
    <r>
      <rPr>
        <sz val="11"/>
        <color theme="1"/>
        <rFont val="Calibri"/>
        <family val="2"/>
        <scheme val="minor"/>
      </rPr>
      <t xml:space="preserve"> a licitante indicará as CCTs utilizadas para cada município em que os postos serão alocados; </t>
    </r>
    <r>
      <rPr>
        <b/>
        <u/>
        <sz val="11"/>
        <color rgb="FFFF0000"/>
        <rFont val="Calibri"/>
        <family val="2"/>
        <scheme val="minor"/>
      </rPr>
      <t>é imprescindível o preenchimento da célula "Salário Base da Categoria" e demais células solicitadas para início dos cálculos.</t>
    </r>
  </si>
  <si>
    <t xml:space="preserve"> AUXILIAR ADMINISTRATIVO</t>
  </si>
  <si>
    <t xml:space="preserve"> LÍDER</t>
  </si>
  <si>
    <t>Óculos de Proteção, conforme TR.</t>
  </si>
  <si>
    <t>Protetor auricular, conforme TR.</t>
  </si>
  <si>
    <t>Par Luva de Couro com Costuras Resistentes. Confeccionadas em Vaqueta de Couro. Indicações de uso: Para o manuseio de cabos de aço, manillha, guincho, macaco, etc. - Conforme descrição do TR.</t>
  </si>
  <si>
    <t>Jaqueta de nylon na cor preta - Conforme descrição do TR.</t>
  </si>
  <si>
    <t>Calça em tecido Rip Stop cor Preta - Conforme descrição do TR.</t>
  </si>
  <si>
    <t>Par de meias soquete cano longo - Conforme descrição do TR.</t>
  </si>
  <si>
    <t>Cinto confeccionado em couro 100%, com fivela de metal, cor preto - Conforme descrição do TR.</t>
  </si>
  <si>
    <t>Calça social, no tecido Oxford, cor preta, cós médio, forrado com 02 bolsos traseiros embutidos, com zíper e botão - Conforme descrição do TR.</t>
  </si>
  <si>
    <t>Suéter em tricot, gola V na cor preta - Conforme descição TR.</t>
  </si>
  <si>
    <t>Par de meias social - Conforme descrição do TR.</t>
  </si>
  <si>
    <t>% de desconto (PAT)</t>
  </si>
  <si>
    <t>Cesta Básica</t>
  </si>
  <si>
    <t>Total Vale Refeição + Alimentação</t>
  </si>
  <si>
    <t>Valor diário do Vale Refeição/Alimentação</t>
  </si>
  <si>
    <r>
      <t xml:space="preserve">3. Após o devido preenchimento das abas citadas acima, o licitante </t>
    </r>
    <r>
      <rPr>
        <b/>
        <u/>
        <sz val="11"/>
        <color theme="1"/>
        <rFont val="Calibri"/>
        <family val="2"/>
        <scheme val="minor"/>
      </rPr>
      <t>passará a verificar as abas de cada posto na sequencia</t>
    </r>
    <r>
      <rPr>
        <sz val="11"/>
        <color theme="1"/>
        <rFont val="Calibri"/>
        <family val="2"/>
        <scheme val="minor"/>
      </rPr>
      <t xml:space="preserve"> e observar com especial atenção, </t>
    </r>
    <r>
      <rPr>
        <b/>
        <u/>
        <sz val="11"/>
        <color rgb="FFFF0000"/>
        <rFont val="Calibri"/>
        <family val="2"/>
        <scheme val="minor"/>
      </rPr>
      <t>as células em amarelo.</t>
    </r>
  </si>
  <si>
    <t>EQUIPAMENTOS</t>
  </si>
  <si>
    <t>EQUIPAMENTO</t>
  </si>
  <si>
    <t>Relógio de Ponto Biométrico</t>
  </si>
  <si>
    <t>MATERIAIS</t>
  </si>
  <si>
    <t>INSUMOS DIVERSOS</t>
  </si>
  <si>
    <t xml:space="preserve">QUANTIDADE </t>
  </si>
  <si>
    <t>Celular corporativo (especificações mínimas: 128GB, tecnologia 5G, Câmera de 16 MP)</t>
  </si>
  <si>
    <t>Valor Unitário</t>
  </si>
  <si>
    <t>Quantidade de Postos</t>
  </si>
  <si>
    <t>Vida Útil (meses)</t>
  </si>
  <si>
    <t>Quantidade de Postos (Encarregado)</t>
  </si>
  <si>
    <t>Custo Mensal</t>
  </si>
  <si>
    <t>Custo Mensal por Posto</t>
  </si>
  <si>
    <t>Custo Total do Período (24 meses)</t>
  </si>
  <si>
    <t>Valor Unitário Chip + Plano Mensal</t>
  </si>
  <si>
    <t>Equipamentos e Materiais</t>
  </si>
  <si>
    <t>Eqipamentos e Materiais</t>
  </si>
  <si>
    <r>
      <t xml:space="preserve">4. </t>
    </r>
    <r>
      <rPr>
        <b/>
        <u/>
        <sz val="11"/>
        <color rgb="FFFF0000"/>
        <rFont val="Calibri"/>
        <family val="2"/>
        <scheme val="minor"/>
      </rPr>
      <t>As licitantes deverão apresentar suas propostas com base em CCTs homologadas e registradas nos órgãos competentes. A Administração utilizou as CCTs registradas sob os números SC000310/2024, SC000768/2024 e SC000962/2024 para auxiliares administrativos, Líderes, Encarregados e Motoristas de Guincho em Florianópolis e Motorista de Guincho em Itajaí.</t>
    </r>
  </si>
  <si>
    <t>UNIFORME (Conjunto anual)</t>
  </si>
  <si>
    <t>UNIFORME E EPIs (Conjunto anual)</t>
  </si>
  <si>
    <t>Camisa Pólo manga curta na cor Preta - Conforme descrição do TR.</t>
  </si>
  <si>
    <t>Sapatos social na cor preta - Conforme descrição do TR.</t>
  </si>
  <si>
    <t>Par de Bota: couro e nylon, cor preta, parte superior resistente à abrasão, material respirável, abserção de impacto (de segurança), leve - Conforme descrição do TR.</t>
  </si>
  <si>
    <t>QUANTIDADE ANUAL por Funcionário (A)</t>
  </si>
  <si>
    <t>VALOR POR FUNCIONÁRIO ANUAL  (A) x (B) = (C)</t>
  </si>
  <si>
    <t xml:space="preserve">VALOR POR FUNCIONÁRIO ANUAL  (A) x (B) =  (C) </t>
  </si>
  <si>
    <t>VALOR MENSAL POR FUNCIONÁRIO para 1 Conjunto =    (C) / 12</t>
  </si>
  <si>
    <t>DESCRIÇÃO</t>
  </si>
  <si>
    <t>UNIDADE</t>
  </si>
  <si>
    <t>VALOR UNITÁRIO DA DIÁRIA</t>
  </si>
  <si>
    <t>CUSTO ESTIMADO DAS DIÁRIAS - MOTORISTA GUICHO FLORIANÓPOLIS</t>
  </si>
  <si>
    <t xml:space="preserve">DIÁRIA </t>
  </si>
  <si>
    <t>VALOR TOTAL ANUAL</t>
  </si>
  <si>
    <t>VALOR TOTAL PARA O PERÍODO DO CONTRATO - 24 MESES</t>
  </si>
  <si>
    <t>CUSTO ESTIMADO DAS DIÁRIAS - MOTORISTA GUICHO ITAJAÍ</t>
  </si>
  <si>
    <r>
      <t>FLORIANÓPOLIS - SR/PF/SC (</t>
    </r>
    <r>
      <rPr>
        <b/>
        <sz val="10"/>
        <color theme="1"/>
        <rFont val="Times New Roman"/>
        <family val="1"/>
      </rPr>
      <t>DIÁRIAS</t>
    </r>
    <r>
      <rPr>
        <sz val="10"/>
        <color theme="1"/>
        <rFont val="Times New Roman"/>
        <family val="1"/>
      </rPr>
      <t xml:space="preserve"> DO MOTORISTA)</t>
    </r>
  </si>
  <si>
    <r>
      <t>ITAJAÍ - DPF/IJI/SC - (</t>
    </r>
    <r>
      <rPr>
        <b/>
        <sz val="10"/>
        <color theme="1"/>
        <rFont val="Times New Roman"/>
        <family val="1"/>
      </rPr>
      <t>DIÁRIAS</t>
    </r>
    <r>
      <rPr>
        <sz val="10"/>
        <color theme="1"/>
        <rFont val="Times New Roman"/>
        <family val="1"/>
      </rPr>
      <t xml:space="preserve"> DO MOTORISTA)</t>
    </r>
  </si>
  <si>
    <t>QUANTIDADE DE PONTOS BIOMÉTRICOS</t>
  </si>
  <si>
    <t xml:space="preserve">VALOR UNITÁRIO </t>
  </si>
  <si>
    <t>Posto</t>
  </si>
  <si>
    <t>Diária</t>
  </si>
  <si>
    <t>_____________________________________________________</t>
  </si>
  <si>
    <t>Assinatura Responsável</t>
  </si>
  <si>
    <t>LOCAL DE EXECUÇÃO / TIPO DE POSTO</t>
  </si>
  <si>
    <r>
      <t>FLORIANÓPOLIS - SR/PF/SC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</si>
  <si>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FLORIANÓPOLIS - SR/PF/SC (</t>
    </r>
    <r>
      <rPr>
        <b/>
        <sz val="10"/>
        <color theme="1"/>
        <rFont val="Times New Roman"/>
        <family val="1"/>
      </rPr>
      <t>ENCARREGADO</t>
    </r>
    <r>
      <rPr>
        <sz val="10"/>
        <color theme="1"/>
        <rFont val="Times New Roman"/>
        <family val="1"/>
      </rPr>
      <t>)</t>
    </r>
  </si>
  <si>
    <r>
      <t>FLORIANÓPOLIS - SR/PF/SC (</t>
    </r>
    <r>
      <rPr>
        <b/>
        <sz val="10"/>
        <color theme="1"/>
        <rFont val="Times New Roman"/>
        <family val="1"/>
      </rPr>
      <t>MOTORISTA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</si>
  <si>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</si>
  <si>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MOTORISTA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</si>
  <si>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</si>
  <si>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JOINVILLE - DPF/JVE/SC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</si>
  <si>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JOINVILLE - DPF/JVE/SC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</si>
  <si>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CRICIÚMA - DPF/CCM/SC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</si>
  <si>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CRICIÚMA - DPF/CCM/SC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</si>
  <si>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LAGES - DPF/LGE/SC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</si>
  <si>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LAGES - DPF/LGE/SC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</si>
  <si>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CHAPECÓ - DPF/XAP/SC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</si>
  <si>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CHAPECÓ - DPF/XAP/SC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</si>
  <si>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DIONÍSIO CERQUEIRA - DPF/DCQ/SC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</si>
  <si>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DIONÍSIO CERQUEIRA - DPF/DCQ/SC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</si>
  <si>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t>Camiseta manga curta, 100% algodão - Conforme descrição do TR.</t>
  </si>
  <si>
    <t>Camiseta manga longa, 100% algodão - Conforme descrição do TR.</t>
  </si>
  <si>
    <t>Custo MENSAL dos uniformes (por posto)</t>
  </si>
  <si>
    <t>ESTE ITEM  NÃO SERÁ OBJETO DE LANCE</t>
  </si>
  <si>
    <t>QUANTIDADE DE DIÁRIAS (para contrato de 24 meses)</t>
  </si>
  <si>
    <t>CHIP com técnologia 5G, compatível com o telefone fornecido, com plano mensal de capacidade mínima de 25GB de internet.</t>
  </si>
  <si>
    <t>PCMSO/PPRA - SESMT</t>
  </si>
  <si>
    <t>Assistência Jurídica</t>
  </si>
  <si>
    <t>Benefício de Assistência ao Trabalhador (Saúde e Qualificação Profissional)</t>
  </si>
  <si>
    <t>Outros</t>
  </si>
  <si>
    <t>Prêmio Assiduidade (Clausula 11º da CCT) - somente ocorrerá o repasse deste valor, após comprovação da assiduidade do funcionário</t>
  </si>
  <si>
    <t>Prêmio Assiduidade (Clausula 11º da CCT) - somente ocorrerá o repasse deste valor, após comprovação da assiduidade do funcionário.</t>
  </si>
  <si>
    <t>Prêmio Assiduidade (Clausula 9º da CCT) - somente ocorrerá o repasse deste valor, após comprovação da assiduidade do funcionário.</t>
  </si>
  <si>
    <t xml:space="preserve">LOCAL DE EXECUÇÃO </t>
  </si>
  <si>
    <t>FLORIANÓPOLIS - SR/PF/SC</t>
  </si>
  <si>
    <t>ITAJAÍ - DPF/IJI/SC</t>
  </si>
  <si>
    <t>JOINVILLE - DPF/JVE/SC</t>
  </si>
  <si>
    <t>CRICIÚMA - DPF/CCM/SC</t>
  </si>
  <si>
    <t>LAGES - DPF/LGE/SC</t>
  </si>
  <si>
    <t>CHAPECÓ - DPF/XAP/SC</t>
  </si>
  <si>
    <t xml:space="preserve">DIONÍSIO CERQUEIRA - DPF/DCQ/SC </t>
  </si>
  <si>
    <t>Mês</t>
  </si>
  <si>
    <t>VALOR GLOBAL</t>
  </si>
  <si>
    <t>QUADRO DETALHADO DA PROPOSTA DE PREÇOS</t>
  </si>
  <si>
    <t>Número do Registro da CCT:</t>
  </si>
  <si>
    <r>
      <t xml:space="preserve">AUXILIAR ADMINISTRATIVO </t>
    </r>
    <r>
      <rPr>
        <b/>
        <sz val="10"/>
        <rFont val="Times New Roman"/>
        <family val="1"/>
      </rPr>
      <t>LÍDER</t>
    </r>
    <r>
      <rPr>
        <sz val="10"/>
        <rFont val="Times New Roman"/>
        <family val="1"/>
      </rPr>
      <t xml:space="preserve"> - DIURNO - 40 HORAS SEMANAIS</t>
    </r>
  </si>
  <si>
    <r>
      <t>AUXILIAR ADMINISTRATIVO</t>
    </r>
    <r>
      <rPr>
        <b/>
        <sz val="10"/>
        <rFont val="Times New Roman"/>
        <family val="1"/>
      </rPr>
      <t xml:space="preserve"> LÍDER</t>
    </r>
    <r>
      <rPr>
        <sz val="10"/>
        <rFont val="Times New Roman"/>
        <family val="1"/>
      </rPr>
      <t xml:space="preserve"> - DIURNO - 40 HORAS SEMANAIS</t>
    </r>
  </si>
  <si>
    <t>Diárias de viagem (com pernoite)</t>
  </si>
  <si>
    <r>
      <t xml:space="preserve">Serviço de terceirização com dedicação exclusiva de mão de obra com </t>
    </r>
    <r>
      <rPr>
        <b/>
        <sz val="10"/>
        <color theme="1"/>
        <rFont val="Times New Roman"/>
        <family val="1"/>
      </rPr>
      <t>Encarregado, Auxiliar Administrativo e Motorista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</si>
  <si>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</t>
    </r>
    <r>
      <rPr>
        <b/>
        <sz val="10"/>
        <color theme="1"/>
        <rFont val="Times New Roman"/>
        <family val="1"/>
      </rPr>
      <t>Líder, Auxiliar Administrativo e Motorista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</si>
  <si>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Auxiliar Administrativo </t>
    </r>
    <r>
      <rPr>
        <b/>
        <sz val="10"/>
        <color theme="1"/>
        <rFont val="Times New Roman"/>
        <family val="1"/>
      </rPr>
      <t>Líder e Auxiliar Administrativo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</si>
  <si>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Encarregado, Auxiliar Administrativo e Motorista.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</si>
  <si>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Líder, Auxiliar Administrativo e Motorista.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</si>
  <si>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Líder e Auxiliar Administrativo.</t>
    </r>
  </si>
  <si>
    <r>
      <rPr>
        <b/>
        <sz val="10"/>
        <color theme="1"/>
        <rFont val="Times New Roman"/>
        <family val="1"/>
      </rPr>
      <t>5.</t>
    </r>
    <r>
      <rPr>
        <sz val="10"/>
        <color theme="1"/>
        <rFont val="Times New Roman"/>
        <family val="1"/>
      </rPr>
      <t xml:space="preserve"> Apresentamos nossa proposta de preço, para prestação dos serviços referente ao </t>
    </r>
    <r>
      <rPr>
        <b/>
        <sz val="10"/>
        <color theme="1"/>
        <rFont val="Times New Roman"/>
        <family val="1"/>
      </rPr>
      <t xml:space="preserve">Pregão Eletrônico nº __________/2024 da Superintendência Regional de Polícia Federal em santa Catarina (UASG200370), </t>
    </r>
    <r>
      <rPr>
        <sz val="10"/>
        <color theme="1"/>
        <rFont val="Times New Roman"/>
        <family val="1"/>
      </rPr>
      <t>acatando todas as estipulações consignadas no Edital e seus anexos, conforme abaixo:</t>
    </r>
  </si>
  <si>
    <t>Contribuição Assistencial Patronal Negocial (Clausula 46º da CCT)</t>
  </si>
  <si>
    <t>Contribuição Assistencial Patronal Negocial (Clausula 49º da CCT)</t>
  </si>
  <si>
    <t>Custo Total para o Período (24 meses)</t>
  </si>
  <si>
    <t>Vale Refeição/Alimentação</t>
  </si>
  <si>
    <t>Blusa Uniforme - Moletom, cor preta. Conforme descrição TR</t>
  </si>
  <si>
    <r>
      <t xml:space="preserve">2. Abas "POSTOS", "Vale Transporte", "Uniformes e EPIs",  "Vl. Refeição + Alimentação" , "Equipamentos e Materiais": a licitante </t>
    </r>
    <r>
      <rPr>
        <b/>
        <u/>
        <sz val="11"/>
        <color rgb="FFFF0000"/>
        <rFont val="Calibri"/>
        <family val="2"/>
        <scheme val="minor"/>
      </rPr>
      <t>DEVERÁ PREENCHER as CÉLULAR EM AMARELO</t>
    </r>
    <r>
      <rPr>
        <sz val="11"/>
        <color theme="1"/>
        <rFont val="Calibri"/>
        <family val="2"/>
        <scheme val="minor"/>
      </rPr>
      <t xml:space="preserve"> com as informações solicitadas.</t>
    </r>
  </si>
  <si>
    <r>
      <rPr>
        <b/>
        <sz val="10"/>
        <rFont val="Times New Roman"/>
        <family val="1"/>
      </rPr>
      <t>ENCARREGADO</t>
    </r>
    <r>
      <rPr>
        <sz val="10"/>
        <rFont val="Times New Roman"/>
        <family val="1"/>
      </rPr>
      <t xml:space="preserve"> - DIURNO - 40 HORAS SEMANAIS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</si>
</sst>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indexed="81"/>
      <name val="Segoe UI"/>
      <family val="2"/>
    </font>
    <font>
      <i/>
      <sz val="10"/>
      <color indexed="81"/>
      <name val="Segoe UI"/>
      <family val="2"/>
    </font>
    <font>
      <b/>
      <i/>
      <u/>
      <sz val="10"/>
      <color indexed="81"/>
      <name val="Segoe UI"/>
      <family val="2"/>
    </font>
    <font>
      <b/>
      <sz val="10"/>
      <color indexed="81"/>
      <name val="Segoe UI"/>
      <family val="2"/>
    </font>
    <font>
      <sz val="11"/>
      <color theme="1"/>
      <name val="Arial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Arial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Arial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8" fillId="0" borderId="0"/>
    <xf numFmtId="44" fontId="1" fillId="0" borderId="0" applyFont="0" applyFill="0" applyBorder="0" applyAlignment="0" applyProtection="0"/>
  </cellStyleXfs>
  <cellXfs count="462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170" fontId="7" fillId="5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0" xfId="6" applyFont="1" applyFill="1" applyBorder="1" applyAlignment="1">
      <alignment horizontal="center" vertical="center" wrapText="1"/>
    </xf>
    <xf numFmtId="170" fontId="9" fillId="12" borderId="32" xfId="0" applyNumberFormat="1" applyFont="1" applyFill="1" applyBorder="1" applyAlignment="1">
      <alignment horizontal="center" vertical="center"/>
    </xf>
    <xf numFmtId="170" fontId="9" fillId="12" borderId="32" xfId="6" applyNumberFormat="1" applyFont="1" applyFill="1" applyBorder="1" applyAlignment="1">
      <alignment horizontal="center" vertical="center" wrapText="1"/>
    </xf>
    <xf numFmtId="170" fontId="9" fillId="12" borderId="31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166" fontId="9" fillId="5" borderId="0" xfId="0" applyNumberFormat="1" applyFont="1" applyFill="1" applyAlignment="1">
      <alignment vertical="center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164" fontId="7" fillId="2" borderId="11" xfId="3" applyNumberFormat="1" applyFont="1" applyFill="1" applyBorder="1" applyAlignment="1">
      <alignment horizontal="center" vertical="center"/>
    </xf>
    <xf numFmtId="10" fontId="7" fillId="2" borderId="11" xfId="3" applyNumberFormat="1" applyFont="1" applyFill="1" applyBorder="1" applyAlignment="1">
      <alignment horizontal="center" vertical="center"/>
    </xf>
    <xf numFmtId="0" fontId="6" fillId="5" borderId="11" xfId="6" applyFont="1" applyFill="1" applyBorder="1" applyAlignment="1">
      <alignment horizontal="center" vertical="center" wrapText="1"/>
    </xf>
    <xf numFmtId="0" fontId="7" fillId="5" borderId="11" xfId="6" applyFont="1" applyFill="1" applyBorder="1" applyAlignment="1">
      <alignment horizontal="center" vertical="center" wrapText="1"/>
    </xf>
    <xf numFmtId="0" fontId="7" fillId="5" borderId="11" xfId="6" applyFont="1" applyFill="1" applyBorder="1" applyAlignment="1">
      <alignment vertical="center" wrapText="1"/>
    </xf>
    <xf numFmtId="0" fontId="7" fillId="0" borderId="8" xfId="6" applyFont="1" applyBorder="1" applyAlignment="1">
      <alignment horizontal="left" vertical="center" wrapText="1"/>
    </xf>
    <xf numFmtId="0" fontId="7" fillId="19" borderId="11" xfId="6" applyFont="1" applyFill="1" applyBorder="1" applyAlignment="1">
      <alignment horizontal="center" vertical="center"/>
    </xf>
    <xf numFmtId="0" fontId="9" fillId="12" borderId="28" xfId="6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vertical="center"/>
    </xf>
    <xf numFmtId="0" fontId="7" fillId="0" borderId="11" xfId="5" applyFont="1" applyBorder="1" applyAlignment="1">
      <alignment horizontal="center" vertical="center" wrapText="1"/>
    </xf>
    <xf numFmtId="167" fontId="7" fillId="2" borderId="11" xfId="3" quotePrefix="1" applyNumberFormat="1" applyFont="1" applyFill="1" applyBorder="1" applyAlignment="1">
      <alignment horizontal="center" vertical="center"/>
    </xf>
    <xf numFmtId="164" fontId="7" fillId="2" borderId="11" xfId="3" quotePrefix="1" applyNumberFormat="1" applyFont="1" applyFill="1" applyBorder="1" applyAlignment="1">
      <alignment horizontal="center" vertical="center"/>
    </xf>
    <xf numFmtId="164" fontId="7" fillId="2" borderId="0" xfId="3" quotePrefix="1" applyNumberFormat="1" applyFont="1" applyFill="1" applyAlignment="1">
      <alignment horizontal="center" vertical="center"/>
    </xf>
    <xf numFmtId="0" fontId="12" fillId="10" borderId="11" xfId="0" applyFont="1" applyFill="1" applyBorder="1"/>
    <xf numFmtId="0" fontId="12" fillId="22" borderId="11" xfId="0" applyFont="1" applyFill="1" applyBorder="1" applyAlignment="1">
      <alignment horizontal="center" vertical="center" wrapText="1"/>
    </xf>
    <xf numFmtId="172" fontId="8" fillId="0" borderId="11" xfId="12" applyFont="1" applyBorder="1" applyAlignment="1" applyProtection="1">
      <alignment horizontal="center" vertical="center"/>
    </xf>
    <xf numFmtId="170" fontId="12" fillId="16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7" fillId="5" borderId="0" xfId="0" applyFont="1" applyFill="1" applyBorder="1" applyAlignment="1"/>
    <xf numFmtId="0" fontId="12" fillId="22" borderId="11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 wrapText="1"/>
    </xf>
    <xf numFmtId="0" fontId="12" fillId="5" borderId="10" xfId="0" applyFont="1" applyFill="1" applyBorder="1" applyAlignment="1">
      <alignment vertical="center" wrapText="1"/>
    </xf>
    <xf numFmtId="170" fontId="6" fillId="2" borderId="11" xfId="0" applyNumberFormat="1" applyFont="1" applyFill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0" fontId="12" fillId="23" borderId="11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 wrapText="1"/>
    </xf>
    <xf numFmtId="0" fontId="12" fillId="23" borderId="7" xfId="0" applyFont="1" applyFill="1" applyBorder="1" applyAlignment="1">
      <alignment horizontal="center" vertical="center" wrapText="1"/>
    </xf>
    <xf numFmtId="0" fontId="0" fillId="5" borderId="0" xfId="0" applyFill="1"/>
    <xf numFmtId="0" fontId="23" fillId="17" borderId="11" xfId="0" applyFont="1" applyFill="1" applyBorder="1" applyAlignment="1">
      <alignment horizontal="center" vertical="center" wrapText="1"/>
    </xf>
    <xf numFmtId="0" fontId="23" fillId="25" borderId="11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19" fillId="17" borderId="11" xfId="0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22" fillId="24" borderId="0" xfId="0" applyFont="1" applyFill="1" applyAlignment="1">
      <alignment horizontal="center" vertical="center"/>
    </xf>
    <xf numFmtId="170" fontId="6" fillId="5" borderId="11" xfId="0" applyNumberFormat="1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0" fillId="2" borderId="11" xfId="0" applyNumberFormat="1" applyFill="1" applyBorder="1" applyAlignment="1">
      <alignment horizontal="center" vertical="center"/>
    </xf>
    <xf numFmtId="10" fontId="7" fillId="5" borderId="11" xfId="3" applyNumberFormat="1" applyFont="1" applyFill="1" applyBorder="1" applyAlignment="1">
      <alignment horizontal="center" vertical="center"/>
    </xf>
    <xf numFmtId="0" fontId="7" fillId="5" borderId="16" xfId="6" applyFont="1" applyFill="1" applyBorder="1" applyAlignment="1">
      <alignment horizontal="center" vertical="center" wrapText="1"/>
    </xf>
    <xf numFmtId="164" fontId="7" fillId="5" borderId="11" xfId="3" applyNumberFormat="1" applyFont="1" applyFill="1" applyBorder="1" applyAlignment="1">
      <alignment horizontal="center" vertical="center"/>
    </xf>
    <xf numFmtId="0" fontId="6" fillId="5" borderId="11" xfId="6" applyFont="1" applyFill="1" applyBorder="1" applyAlignment="1">
      <alignment horizontal="center" vertical="center"/>
    </xf>
    <xf numFmtId="164" fontId="7" fillId="5" borderId="15" xfId="3" applyNumberFormat="1" applyFont="1" applyFill="1" applyBorder="1" applyAlignment="1">
      <alignment horizontal="center" vertical="center"/>
    </xf>
    <xf numFmtId="164" fontId="7" fillId="5" borderId="11" xfId="0" applyNumberFormat="1" applyFont="1" applyFill="1" applyBorder="1" applyAlignment="1">
      <alignment horizontal="center" vertical="center"/>
    </xf>
    <xf numFmtId="165" fontId="7" fillId="16" borderId="43" xfId="0" applyNumberFormat="1" applyFont="1" applyFill="1" applyBorder="1" applyAlignment="1">
      <alignment horizontal="center" vertical="center"/>
    </xf>
    <xf numFmtId="0" fontId="6" fillId="5" borderId="16" xfId="6" applyFont="1" applyFill="1" applyBorder="1" applyAlignment="1">
      <alignment horizontal="center" vertical="center" wrapText="1"/>
    </xf>
    <xf numFmtId="164" fontId="6" fillId="5" borderId="11" xfId="3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164" fontId="6" fillId="5" borderId="15" xfId="3" applyNumberFormat="1" applyFont="1" applyFill="1" applyBorder="1" applyAlignment="1">
      <alignment horizontal="center" vertical="center"/>
    </xf>
    <xf numFmtId="10" fontId="6" fillId="2" borderId="11" xfId="0" applyNumberFormat="1" applyFont="1" applyFill="1" applyBorder="1" applyAlignment="1">
      <alignment horizontal="center" vertical="center"/>
    </xf>
    <xf numFmtId="0" fontId="19" fillId="2" borderId="11" xfId="0" applyNumberFormat="1" applyFont="1" applyFill="1" applyBorder="1" applyAlignment="1">
      <alignment horizontal="center" vertical="center"/>
    </xf>
    <xf numFmtId="170" fontId="19" fillId="2" borderId="11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28" fillId="17" borderId="11" xfId="0" applyFont="1" applyFill="1" applyBorder="1" applyAlignment="1">
      <alignment horizontal="center" vertical="center" wrapText="1"/>
    </xf>
    <xf numFmtId="44" fontId="30" fillId="0" borderId="11" xfId="14" applyFont="1" applyBorder="1" applyAlignment="1">
      <alignment horizontal="center" vertical="center"/>
    </xf>
    <xf numFmtId="44" fontId="30" fillId="0" borderId="11" xfId="2" applyFont="1" applyBorder="1" applyAlignment="1">
      <alignment horizontal="center" vertical="center"/>
    </xf>
    <xf numFmtId="44" fontId="30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 wrapText="1"/>
    </xf>
    <xf numFmtId="172" fontId="6" fillId="27" borderId="11" xfId="10" applyFont="1" applyFill="1" applyBorder="1" applyAlignment="1" applyProtection="1">
      <alignment horizontal="center" vertical="center"/>
    </xf>
    <xf numFmtId="172" fontId="7" fillId="27" borderId="11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0" fillId="17" borderId="11" xfId="0" applyFill="1" applyBorder="1" applyAlignment="1">
      <alignment horizontal="center" vertical="center"/>
    </xf>
    <xf numFmtId="0" fontId="19" fillId="17" borderId="7" xfId="0" applyFont="1" applyFill="1" applyBorder="1" applyAlignment="1">
      <alignment horizontal="center" vertical="center" wrapText="1"/>
    </xf>
    <xf numFmtId="170" fontId="0" fillId="0" borderId="11" xfId="0" applyNumberFormat="1" applyBorder="1" applyAlignment="1">
      <alignment horizontal="center" vertical="center"/>
    </xf>
    <xf numFmtId="170" fontId="19" fillId="28" borderId="11" xfId="0" applyNumberFormat="1" applyFont="1" applyFill="1" applyBorder="1" applyAlignment="1">
      <alignment horizontal="center" vertical="center"/>
    </xf>
    <xf numFmtId="0" fontId="19" fillId="5" borderId="44" xfId="0" applyFont="1" applyFill="1" applyBorder="1" applyAlignment="1">
      <alignment horizontal="center" vertical="center" wrapText="1"/>
    </xf>
    <xf numFmtId="0" fontId="0" fillId="5" borderId="0" xfId="0" applyFill="1" applyBorder="1"/>
    <xf numFmtId="170" fontId="0" fillId="5" borderId="1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2" fontId="20" fillId="21" borderId="11" xfId="12" applyFont="1" applyFill="1" applyBorder="1" applyAlignment="1" applyProtection="1">
      <alignment vertical="center" wrapText="1"/>
    </xf>
    <xf numFmtId="172" fontId="8" fillId="0" borderId="0" xfId="0" applyNumberFormat="1" applyFont="1"/>
    <xf numFmtId="0" fontId="29" fillId="0" borderId="11" xfId="0" applyFont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170" fontId="7" fillId="2" borderId="11" xfId="0" applyNumberFormat="1" applyFont="1" applyFill="1" applyBorder="1" applyAlignment="1">
      <alignment horizontal="center" vertical="center"/>
    </xf>
    <xf numFmtId="170" fontId="7" fillId="2" borderId="11" xfId="0" quotePrefix="1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horizontal="left" vertical="center" wrapText="1"/>
    </xf>
    <xf numFmtId="172" fontId="8" fillId="5" borderId="11" xfId="12" applyFont="1" applyFill="1" applyBorder="1" applyAlignment="1" applyProtection="1">
      <alignment horizontal="center" vertical="center"/>
    </xf>
    <xf numFmtId="172" fontId="35" fillId="10" borderId="11" xfId="0" applyNumberFormat="1" applyFont="1" applyFill="1" applyBorder="1" applyAlignment="1">
      <alignment vertical="center" wrapText="1"/>
    </xf>
    <xf numFmtId="172" fontId="20" fillId="10" borderId="11" xfId="12" applyFont="1" applyFill="1" applyBorder="1" applyAlignment="1" applyProtection="1">
      <alignment vertical="center" wrapText="1"/>
    </xf>
    <xf numFmtId="0" fontId="12" fillId="10" borderId="11" xfId="0" applyFont="1" applyFill="1" applyBorder="1" applyAlignment="1">
      <alignment horizontal="center" vertical="center"/>
    </xf>
    <xf numFmtId="44" fontId="29" fillId="2" borderId="11" xfId="14" applyFont="1" applyFill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10" fontId="7" fillId="5" borderId="11" xfId="6" applyNumberFormat="1" applyFont="1" applyFill="1" applyBorder="1" applyAlignment="1">
      <alignment horizontal="center" vertical="center" wrapText="1"/>
    </xf>
    <xf numFmtId="10" fontId="7" fillId="5" borderId="10" xfId="6" applyNumberFormat="1" applyFont="1" applyFill="1" applyBorder="1" applyAlignment="1">
      <alignment horizontal="center" vertical="center" wrapText="1"/>
    </xf>
    <xf numFmtId="4" fontId="6" fillId="0" borderId="11" xfId="10" applyNumberFormat="1" applyFont="1" applyBorder="1" applyAlignment="1" applyProtection="1">
      <alignment horizontal="center" vertical="center"/>
    </xf>
    <xf numFmtId="0" fontId="0" fillId="0" borderId="0" xfId="0" applyBorder="1"/>
    <xf numFmtId="0" fontId="19" fillId="2" borderId="0" xfId="0" applyFont="1" applyFill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10" fontId="0" fillId="2" borderId="15" xfId="0" applyNumberFormat="1" applyFill="1" applyBorder="1" applyAlignment="1">
      <alignment horizontal="center" vertical="center"/>
    </xf>
    <xf numFmtId="10" fontId="0" fillId="2" borderId="16" xfId="0" applyNumberFormat="1" applyFill="1" applyBorder="1" applyAlignment="1">
      <alignment horizontal="center" vertical="center"/>
    </xf>
    <xf numFmtId="10" fontId="0" fillId="2" borderId="7" xfId="0" applyNumberFormat="1" applyFill="1" applyBorder="1" applyAlignment="1">
      <alignment horizontal="center" vertical="center"/>
    </xf>
    <xf numFmtId="10" fontId="0" fillId="2" borderId="1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/>
    </xf>
    <xf numFmtId="0" fontId="19" fillId="10" borderId="8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 vertical="center"/>
    </xf>
    <xf numFmtId="0" fontId="19" fillId="10" borderId="10" xfId="0" applyFont="1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 vertical="center"/>
    </xf>
    <xf numFmtId="0" fontId="28" fillId="5" borderId="8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37" fillId="22" borderId="11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20" borderId="8" xfId="0" applyFont="1" applyFill="1" applyBorder="1" applyAlignment="1">
      <alignment horizontal="center" vertical="center" wrapText="1"/>
    </xf>
    <xf numFmtId="0" fontId="7" fillId="20" borderId="9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10" borderId="11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right" vertical="center" wrapText="1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164" fontId="7" fillId="5" borderId="8" xfId="3" applyNumberFormat="1" applyFont="1" applyFill="1" applyBorder="1" applyAlignment="1">
      <alignment horizontal="center" vertical="center"/>
    </xf>
    <xf numFmtId="164" fontId="7" fillId="5" borderId="10" xfId="3" applyNumberFormat="1" applyFont="1" applyFill="1" applyBorder="1" applyAlignment="1">
      <alignment horizontal="center" vertical="center"/>
    </xf>
    <xf numFmtId="164" fontId="7" fillId="5" borderId="13" xfId="3" applyNumberFormat="1" applyFont="1" applyFill="1" applyBorder="1" applyAlignment="1">
      <alignment horizontal="center" vertical="center"/>
    </xf>
    <xf numFmtId="164" fontId="7" fillId="5" borderId="14" xfId="3" applyNumberFormat="1" applyFont="1" applyFill="1" applyBorder="1" applyAlignment="1">
      <alignment horizontal="center" vertical="center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7" fillId="10" borderId="17" xfId="6" applyFont="1" applyFill="1" applyBorder="1" applyAlignment="1">
      <alignment horizontal="right" vertical="center" wrapText="1"/>
    </xf>
    <xf numFmtId="0" fontId="7" fillId="10" borderId="20" xfId="6" applyFont="1" applyFill="1" applyBorder="1" applyAlignment="1">
      <alignment horizontal="right" vertical="center" wrapText="1"/>
    </xf>
    <xf numFmtId="0" fontId="7" fillId="10" borderId="18" xfId="6" applyFont="1" applyFill="1" applyBorder="1" applyAlignment="1">
      <alignment horizontal="right" vertical="center" wrapText="1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4" borderId="11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left" vertical="center" wrapText="1"/>
    </xf>
    <xf numFmtId="0" fontId="7" fillId="10" borderId="13" xfId="6" applyFont="1" applyFill="1" applyBorder="1" applyAlignment="1">
      <alignment horizontal="center" vertical="center" wrapText="1"/>
    </xf>
    <xf numFmtId="0" fontId="7" fillId="10" borderId="19" xfId="6" applyFont="1" applyFill="1" applyBorder="1" applyAlignment="1">
      <alignment horizontal="center" vertical="center" wrapText="1"/>
    </xf>
    <xf numFmtId="0" fontId="7" fillId="10" borderId="14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5" borderId="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6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justify" vertical="center"/>
    </xf>
    <xf numFmtId="0" fontId="6" fillId="5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9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0" fontId="6" fillId="5" borderId="8" xfId="0" quotePrefix="1" applyNumberFormat="1" applyFont="1" applyFill="1" applyBorder="1" applyAlignment="1">
      <alignment horizontal="center" vertical="center"/>
    </xf>
    <xf numFmtId="0" fontId="6" fillId="5" borderId="9" xfId="0" applyNumberFormat="1" applyFont="1" applyFill="1" applyBorder="1" applyAlignment="1">
      <alignment horizontal="center" vertical="center"/>
    </xf>
    <xf numFmtId="0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6" fillId="5" borderId="8" xfId="4" applyNumberFormat="1" applyFont="1" applyFill="1" applyBorder="1" applyAlignment="1">
      <alignment horizontal="center" vertical="center" wrapText="1"/>
    </xf>
    <xf numFmtId="0" fontId="6" fillId="5" borderId="9" xfId="4" applyNumberFormat="1" applyFont="1" applyFill="1" applyBorder="1" applyAlignment="1">
      <alignment horizontal="center" vertical="center" wrapText="1"/>
    </xf>
    <xf numFmtId="0" fontId="6" fillId="5" borderId="10" xfId="4" applyNumberFormat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1" xfId="4" applyFont="1" applyFill="1" applyBorder="1" applyAlignment="1">
      <alignment horizontal="center" vertical="center" wrapText="1"/>
    </xf>
    <xf numFmtId="0" fontId="7" fillId="2" borderId="0" xfId="4" applyFont="1" applyFill="1" applyBorder="1" applyAlignment="1">
      <alignment horizontal="center" vertical="center" wrapText="1"/>
    </xf>
    <xf numFmtId="0" fontId="7" fillId="2" borderId="42" xfId="4" applyFont="1" applyFill="1" applyBorder="1" applyAlignment="1">
      <alignment horizontal="center" vertical="center" wrapText="1"/>
    </xf>
    <xf numFmtId="0" fontId="7" fillId="0" borderId="11" xfId="4" applyFont="1" applyBorder="1" applyAlignment="1">
      <alignment horizontal="right" vertical="center" wrapText="1"/>
    </xf>
    <xf numFmtId="0" fontId="6" fillId="5" borderId="11" xfId="4" quotePrefix="1" applyFont="1" applyFill="1" applyBorder="1" applyAlignment="1">
      <alignment horizontal="center" vertical="center" wrapText="1"/>
    </xf>
    <xf numFmtId="17" fontId="6" fillId="5" borderId="11" xfId="4" quotePrefix="1" applyNumberFormat="1" applyFont="1" applyFill="1" applyBorder="1" applyAlignment="1">
      <alignment horizontal="center" vertical="center" wrapText="1"/>
    </xf>
    <xf numFmtId="14" fontId="7" fillId="5" borderId="11" xfId="4" applyNumberFormat="1" applyFont="1" applyFill="1" applyBorder="1" applyAlignment="1">
      <alignment horizontal="center" vertical="center" wrapText="1"/>
    </xf>
    <xf numFmtId="0" fontId="7" fillId="5" borderId="11" xfId="4" applyFont="1" applyFill="1" applyBorder="1" applyAlignment="1">
      <alignment horizontal="center" vertical="center" wrapText="1"/>
    </xf>
    <xf numFmtId="0" fontId="7" fillId="5" borderId="11" xfId="4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center" vertical="center" wrapText="1"/>
    </xf>
    <xf numFmtId="49" fontId="6" fillId="5" borderId="8" xfId="0" applyNumberFormat="1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8" xfId="4" applyFont="1" applyFill="1" applyBorder="1" applyAlignment="1">
      <alignment horizontal="right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9" fillId="0" borderId="19" xfId="6" applyFont="1" applyBorder="1" applyAlignment="1">
      <alignment horizontal="right" vertical="center" wrapText="1"/>
    </xf>
    <xf numFmtId="0" fontId="9" fillId="12" borderId="33" xfId="6" applyFont="1" applyFill="1" applyBorder="1" applyAlignment="1">
      <alignment horizontal="center" vertical="center" wrapText="1"/>
    </xf>
    <xf numFmtId="0" fontId="9" fillId="12" borderId="26" xfId="6" applyFont="1" applyFill="1" applyBorder="1" applyAlignment="1">
      <alignment horizontal="center" vertical="center" wrapText="1"/>
    </xf>
    <xf numFmtId="0" fontId="9" fillId="12" borderId="27" xfId="6" applyFont="1" applyFill="1" applyBorder="1" applyAlignment="1">
      <alignment horizontal="center" vertical="center" wrapText="1"/>
    </xf>
    <xf numFmtId="0" fontId="9" fillId="12" borderId="34" xfId="6" applyFont="1" applyFill="1" applyBorder="1" applyAlignment="1">
      <alignment horizontal="center" vertical="center" wrapText="1"/>
    </xf>
    <xf numFmtId="0" fontId="9" fillId="12" borderId="0" xfId="6" applyFont="1" applyFill="1" applyAlignment="1">
      <alignment horizontal="center" vertical="center" wrapText="1"/>
    </xf>
    <xf numFmtId="0" fontId="9" fillId="12" borderId="29" xfId="6" applyFont="1" applyFill="1" applyBorder="1" applyAlignment="1">
      <alignment horizontal="center" vertical="center" wrapText="1"/>
    </xf>
    <xf numFmtId="0" fontId="9" fillId="12" borderId="35" xfId="6" applyFont="1" applyFill="1" applyBorder="1" applyAlignment="1">
      <alignment horizontal="center" vertical="center" wrapText="1"/>
    </xf>
    <xf numFmtId="0" fontId="9" fillId="12" borderId="36" xfId="6" applyFont="1" applyFill="1" applyBorder="1" applyAlignment="1">
      <alignment horizontal="center" vertical="center" wrapText="1"/>
    </xf>
    <xf numFmtId="0" fontId="9" fillId="12" borderId="37" xfId="6" applyFont="1" applyFill="1" applyBorder="1" applyAlignment="1">
      <alignment horizontal="center" vertical="center" wrapText="1"/>
    </xf>
    <xf numFmtId="0" fontId="7" fillId="14" borderId="8" xfId="6" applyFont="1" applyFill="1" applyBorder="1" applyAlignment="1">
      <alignment horizontal="center" vertical="center"/>
    </xf>
    <xf numFmtId="0" fontId="7" fillId="19" borderId="38" xfId="6" applyFont="1" applyFill="1" applyBorder="1" applyAlignment="1">
      <alignment horizontal="center" vertical="center"/>
    </xf>
    <xf numFmtId="0" fontId="7" fillId="19" borderId="39" xfId="6" applyFont="1" applyFill="1" applyBorder="1" applyAlignment="1">
      <alignment horizontal="center" vertical="center"/>
    </xf>
    <xf numFmtId="0" fontId="7" fillId="19" borderId="40" xfId="6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7" fillId="11" borderId="8" xfId="6" applyFont="1" applyFill="1" applyBorder="1" applyAlignment="1">
      <alignment horizontal="left" vertical="center"/>
    </xf>
    <xf numFmtId="0" fontId="7" fillId="11" borderId="9" xfId="6" applyFont="1" applyFill="1" applyBorder="1" applyAlignment="1">
      <alignment horizontal="left" vertical="center"/>
    </xf>
    <xf numFmtId="0" fontId="7" fillId="11" borderId="10" xfId="6" applyFont="1" applyFill="1" applyBorder="1" applyAlignment="1">
      <alignment horizontal="left" vertical="center"/>
    </xf>
    <xf numFmtId="0" fontId="7" fillId="5" borderId="9" xfId="4" applyFont="1" applyFill="1" applyBorder="1" applyAlignment="1">
      <alignment horizontal="center" vertical="center" wrapText="1"/>
    </xf>
    <xf numFmtId="0" fontId="7" fillId="5" borderId="10" xfId="4" applyFont="1" applyFill="1" applyBorder="1" applyAlignment="1">
      <alignment horizontal="center" vertical="center" wrapText="1"/>
    </xf>
    <xf numFmtId="0" fontId="7" fillId="2" borderId="11" xfId="4" applyFont="1" applyFill="1" applyBorder="1" applyAlignment="1">
      <alignment horizontal="center" vertical="center" wrapText="1"/>
    </xf>
    <xf numFmtId="0" fontId="7" fillId="0" borderId="17" xfId="4" applyFont="1" applyBorder="1" applyAlignment="1">
      <alignment horizontal="right" vertical="center" wrapText="1"/>
    </xf>
    <xf numFmtId="0" fontId="7" fillId="0" borderId="20" xfId="4" applyFont="1" applyBorder="1" applyAlignment="1">
      <alignment horizontal="right" vertical="center" wrapText="1"/>
    </xf>
    <xf numFmtId="0" fontId="7" fillId="0" borderId="18" xfId="4" applyFont="1" applyBorder="1" applyAlignment="1">
      <alignment horizontal="right" vertical="center" wrapText="1"/>
    </xf>
    <xf numFmtId="0" fontId="6" fillId="5" borderId="17" xfId="4" quotePrefix="1" applyFont="1" applyFill="1" applyBorder="1" applyAlignment="1">
      <alignment horizontal="center" vertical="center" wrapText="1"/>
    </xf>
    <xf numFmtId="0" fontId="6" fillId="5" borderId="18" xfId="4" quotePrefix="1" applyFont="1" applyFill="1" applyBorder="1" applyAlignment="1">
      <alignment horizontal="center" vertical="center" wrapText="1"/>
    </xf>
    <xf numFmtId="0" fontId="36" fillId="0" borderId="15" xfId="0" applyFont="1" applyBorder="1" applyAlignment="1">
      <alignment horizontal="justify" vertical="center" wrapText="1"/>
    </xf>
    <xf numFmtId="0" fontId="36" fillId="0" borderId="7" xfId="0" applyFont="1" applyBorder="1" applyAlignment="1">
      <alignment horizontal="justify" vertical="center" wrapText="1"/>
    </xf>
    <xf numFmtId="0" fontId="20" fillId="21" borderId="8" xfId="0" applyFont="1" applyFill="1" applyBorder="1" applyAlignment="1">
      <alignment horizontal="center" vertical="center" wrapText="1"/>
    </xf>
    <xf numFmtId="0" fontId="20" fillId="21" borderId="9" xfId="0" applyFont="1" applyFill="1" applyBorder="1" applyAlignment="1">
      <alignment horizontal="center" vertical="center" wrapText="1"/>
    </xf>
    <xf numFmtId="0" fontId="20" fillId="21" borderId="10" xfId="0" applyFont="1" applyFill="1" applyBorder="1" applyAlignment="1">
      <alignment horizontal="center" vertical="center" wrapText="1"/>
    </xf>
    <xf numFmtId="0" fontId="34" fillId="29" borderId="11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0" fontId="20" fillId="10" borderId="11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 wrapText="1"/>
    </xf>
    <xf numFmtId="0" fontId="20" fillId="10" borderId="8" xfId="0" applyFont="1" applyFill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wrapText="1"/>
    </xf>
    <xf numFmtId="0" fontId="12" fillId="10" borderId="11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8" fillId="5" borderId="11" xfId="0" applyFont="1" applyFill="1" applyBorder="1" applyAlignment="1">
      <alignment horizontal="left" vertical="center" wrapText="1"/>
    </xf>
  </cellXfs>
  <cellStyles count="15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Moeda 4" xfId="14" xr:uid="{1D564B78-565C-4940-B3A7-EC7D7DADCA59}"/>
    <cellStyle name="Normal" xfId="0" builtinId="0"/>
    <cellStyle name="Normal 2" xfId="6" xr:uid="{00000000-0005-0000-0000-000004000000}"/>
    <cellStyle name="Normal 3" xfId="13" xr:uid="{A5253734-E158-42D9-9313-E36FA2EA27D8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5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6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AAFE-A52B-4628-8192-0CDDCC554A5D}">
  <dimension ref="A1:T22"/>
  <sheetViews>
    <sheetView tabSelected="1" zoomScale="90" zoomScaleNormal="90" workbookViewId="0">
      <selection activeCell="B12" sqref="B12"/>
    </sheetView>
  </sheetViews>
  <sheetFormatPr defaultRowHeight="14.4"/>
  <cols>
    <col min="9" max="9" width="29.44140625" customWidth="1"/>
    <col min="14" max="14" width="20.6640625" customWidth="1"/>
    <col min="16" max="16" width="17.6640625" customWidth="1"/>
    <col min="17" max="17" width="48" customWidth="1"/>
  </cols>
  <sheetData>
    <row r="1" spans="1:20">
      <c r="A1" s="147"/>
      <c r="B1" s="218" t="s">
        <v>191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147"/>
      <c r="S1" s="147"/>
      <c r="T1" s="147"/>
    </row>
    <row r="2" spans="1:20">
      <c r="A2" s="147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147"/>
      <c r="S2" s="147"/>
      <c r="T2" s="147"/>
    </row>
    <row r="3" spans="1:20">
      <c r="A3" s="147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47"/>
      <c r="S3" s="147"/>
      <c r="T3" s="147"/>
    </row>
    <row r="4" spans="1:20">
      <c r="A4" s="147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47"/>
      <c r="S4" s="147"/>
      <c r="T4" s="147"/>
    </row>
    <row r="5" spans="1:20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1:20">
      <c r="A6" s="147"/>
      <c r="B6" s="219" t="s">
        <v>192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147"/>
      <c r="S6" s="147"/>
      <c r="T6" s="147"/>
    </row>
    <row r="7" spans="1:20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1:20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>
      <c r="A9" s="147"/>
      <c r="B9" s="219" t="s">
        <v>258</v>
      </c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147"/>
      <c r="S9" s="147"/>
      <c r="T9" s="147"/>
    </row>
    <row r="10" spans="1:20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1:20">
      <c r="A11" s="147"/>
      <c r="B11" s="219" t="s">
        <v>376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147"/>
      <c r="S11" s="147"/>
      <c r="T11" s="147"/>
    </row>
    <row r="12" spans="1:20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1:20">
      <c r="A13" s="147"/>
      <c r="B13" s="220" t="s">
        <v>275</v>
      </c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147"/>
      <c r="S13" s="147"/>
      <c r="T13" s="147"/>
    </row>
    <row r="14" spans="1:20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1:20" ht="34.200000000000003" customHeight="1">
      <c r="A15" s="147"/>
      <c r="B15" s="219" t="s">
        <v>293</v>
      </c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147"/>
      <c r="S15" s="147"/>
      <c r="T15" s="147"/>
    </row>
    <row r="16" spans="1:20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</row>
    <row r="17" spans="1:20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</row>
    <row r="18" spans="1:20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</row>
    <row r="19" spans="1:20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</row>
    <row r="20" spans="1:20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</row>
    <row r="21" spans="1:20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</row>
    <row r="22" spans="1:20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</row>
  </sheetData>
  <mergeCells count="6">
    <mergeCell ref="B1:Q2"/>
    <mergeCell ref="B9:Q9"/>
    <mergeCell ref="B11:Q11"/>
    <mergeCell ref="B15:Q15"/>
    <mergeCell ref="B6:Q6"/>
    <mergeCell ref="B13:Q13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FB0B-C2AC-4C37-AC6C-9C7C5970008E}">
  <sheetPr>
    <pageSetUpPr fitToPage="1"/>
  </sheetPr>
  <dimension ref="A1:I138"/>
  <sheetViews>
    <sheetView zoomScale="85" zoomScaleNormal="85" workbookViewId="0">
      <selection activeCell="E61" sqref="E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8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157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POSTOS!K8</f>
        <v>SC000962/2024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423" t="s">
        <v>163</v>
      </c>
      <c r="B13" s="424"/>
      <c r="C13" s="6" t="s">
        <v>151</v>
      </c>
      <c r="D13" s="345">
        <v>2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167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POSTOS!F8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POSTOS!G8</f>
        <v>SINDICATO COND VEI E TRAB EMP TRANSP ROD CARGAS DE FLOR E REGIAO DE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POSTOS!J8</f>
        <v>01/05/2024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02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02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POSTOS!L8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'!J5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Alimentação'!I5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348</v>
      </c>
      <c r="C60" s="317"/>
      <c r="D60" s="44"/>
      <c r="E60" s="202">
        <v>0</v>
      </c>
    </row>
    <row r="61" spans="1:5" ht="25.5" customHeight="1">
      <c r="A61" s="1" t="s">
        <v>50</v>
      </c>
      <c r="B61" s="255" t="s">
        <v>345</v>
      </c>
      <c r="C61" s="256"/>
      <c r="D61" s="257"/>
      <c r="E61" s="201"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279" t="s">
        <v>57</v>
      </c>
      <c r="B69" s="280"/>
      <c r="C69" s="280"/>
      <c r="D69" s="280"/>
      <c r="E69" s="281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331" t="s">
        <v>33</v>
      </c>
      <c r="B77" s="332"/>
      <c r="C77" s="332"/>
      <c r="D77" s="333"/>
      <c r="E77" s="81">
        <f>SUM(E71:E76)</f>
        <v>0.32</v>
      </c>
    </row>
    <row r="78" spans="1:8" s="5" customFormat="1" ht="22.5" customHeight="1" thickTop="1" thickBot="1">
      <c r="A78" s="410" t="s">
        <v>61</v>
      </c>
      <c r="B78" s="411"/>
      <c r="C78" s="412"/>
      <c r="D78" s="102" t="s">
        <v>41</v>
      </c>
      <c r="E78" s="69">
        <f>E30</f>
        <v>0</v>
      </c>
    </row>
    <row r="79" spans="1:8" s="5" customFormat="1" ht="22.5" customHeight="1" thickTop="1" thickBot="1">
      <c r="A79" s="413"/>
      <c r="B79" s="414"/>
      <c r="C79" s="415"/>
      <c r="D79" s="102" t="s">
        <v>62</v>
      </c>
      <c r="E79" s="69">
        <f>E68</f>
        <v>11</v>
      </c>
    </row>
    <row r="80" spans="1:8" s="5" customFormat="1" ht="22.5" customHeight="1" thickTop="1" thickBot="1">
      <c r="A80" s="413"/>
      <c r="B80" s="414"/>
      <c r="C80" s="415"/>
      <c r="D80" s="102" t="s">
        <v>63</v>
      </c>
      <c r="E80" s="69">
        <f>E77</f>
        <v>0.32</v>
      </c>
    </row>
    <row r="81" spans="1:5" s="5" customFormat="1" ht="23.25" customHeight="1" thickTop="1" thickBot="1">
      <c r="A81" s="416"/>
      <c r="B81" s="417"/>
      <c r="C81" s="418"/>
      <c r="D81" s="27" t="s">
        <v>54</v>
      </c>
      <c r="E81" s="69">
        <f>SUM(E78:E80)</f>
        <v>11.32</v>
      </c>
    </row>
    <row r="82" spans="1:5" s="5" customFormat="1" ht="23.25" customHeight="1" thickTop="1">
      <c r="A82" s="420" t="s">
        <v>64</v>
      </c>
      <c r="B82" s="421"/>
      <c r="C82" s="421"/>
      <c r="D82" s="422"/>
      <c r="E82" s="103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419" t="s">
        <v>67</v>
      </c>
      <c r="B96" s="311"/>
      <c r="C96" s="311"/>
      <c r="D96" s="311"/>
      <c r="E96" s="312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EPIs'!F29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331" t="s">
        <v>72</v>
      </c>
      <c r="B106" s="332"/>
      <c r="C106" s="332"/>
      <c r="D106" s="333"/>
      <c r="E106" s="75">
        <f>SUM(E104:E105)</f>
        <v>0</v>
      </c>
      <c r="F106" s="18"/>
    </row>
    <row r="107" spans="1:9" s="5" customFormat="1" ht="22.5" customHeight="1" thickTop="1" thickBot="1">
      <c r="A107" s="410" t="s">
        <v>73</v>
      </c>
      <c r="B107" s="411"/>
      <c r="C107" s="412"/>
      <c r="D107" s="102" t="s">
        <v>41</v>
      </c>
      <c r="E107" s="69">
        <f>E30</f>
        <v>0</v>
      </c>
    </row>
    <row r="108" spans="1:9" s="5" customFormat="1" ht="22.5" customHeight="1" thickTop="1" thickBot="1">
      <c r="A108" s="413"/>
      <c r="B108" s="414"/>
      <c r="C108" s="415"/>
      <c r="D108" s="102" t="s">
        <v>62</v>
      </c>
      <c r="E108" s="69">
        <f>E68</f>
        <v>11</v>
      </c>
    </row>
    <row r="109" spans="1:9" s="5" customFormat="1" ht="22.5" customHeight="1" thickTop="1" thickBot="1">
      <c r="A109" s="413"/>
      <c r="B109" s="414"/>
      <c r="C109" s="415"/>
      <c r="D109" s="102" t="s">
        <v>63</v>
      </c>
      <c r="E109" s="69">
        <f>E77</f>
        <v>0.32</v>
      </c>
    </row>
    <row r="110" spans="1:9" s="5" customFormat="1" ht="22.5" customHeight="1" thickTop="1" thickBot="1">
      <c r="A110" s="413"/>
      <c r="B110" s="414"/>
      <c r="C110" s="415"/>
      <c r="D110" s="102" t="s">
        <v>74</v>
      </c>
      <c r="E110" s="69">
        <f>E101</f>
        <v>0.19</v>
      </c>
    </row>
    <row r="111" spans="1:9" s="5" customFormat="1" ht="22.5" customHeight="1" thickTop="1" thickBot="1">
      <c r="A111" s="413"/>
      <c r="B111" s="414"/>
      <c r="C111" s="415"/>
      <c r="D111" s="102" t="s">
        <v>75</v>
      </c>
      <c r="E111" s="69">
        <f>E106</f>
        <v>0</v>
      </c>
    </row>
    <row r="112" spans="1:9" s="5" customFormat="1" ht="22.5" customHeight="1" thickTop="1" thickBot="1">
      <c r="A112" s="416"/>
      <c r="B112" s="417"/>
      <c r="C112" s="418"/>
      <c r="D112" s="27" t="s">
        <v>54</v>
      </c>
      <c r="E112" s="69">
        <f>SUM(E107:E111)</f>
        <v>11.51</v>
      </c>
    </row>
    <row r="113" spans="1:5" s="5" customFormat="1" ht="13.8" thickTop="1">
      <c r="A113" s="107" t="s">
        <v>76</v>
      </c>
      <c r="B113" s="108"/>
      <c r="C113" s="108" t="s">
        <v>77</v>
      </c>
      <c r="D113" s="109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POSTOS!M8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POSTOS!N8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POSTOS!Q8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63" t="s">
        <v>89</v>
      </c>
      <c r="B126" s="264"/>
      <c r="C126" s="264"/>
      <c r="D126" s="265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60" t="s">
        <v>100</v>
      </c>
      <c r="B137" s="261"/>
      <c r="C137" s="261"/>
      <c r="D137" s="262"/>
      <c r="E137" s="100">
        <f>+E135+E136</f>
        <v>11.51</v>
      </c>
      <c r="F137" s="59"/>
    </row>
    <row r="138" spans="1:7">
      <c r="A138" s="409"/>
      <c r="B138" s="409"/>
      <c r="C138" s="409"/>
      <c r="D138" s="409"/>
      <c r="E138" s="99"/>
    </row>
  </sheetData>
  <mergeCells count="116"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1:D61"/>
    <mergeCell ref="B60:C60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106:D106"/>
    <mergeCell ref="A107:C112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</mergeCells>
  <hyperlinks>
    <hyperlink ref="B74" location="Plan2!A1" display="Aviso prévio trabalhado" xr:uid="{D30DFB2A-1A7F-4572-9248-8DF437838ADA}"/>
    <hyperlink ref="B48" r:id="rId1" display="08 - Sebrae 0,3% ou 0,6% - IN nº 03, MPS/SRP/2005, Anexo II e III ver código da Tabela" xr:uid="{D5026453-2FD7-4242-9050-09BCD808D21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EADAD-2328-4C80-A466-F9A9F0200272}">
  <sheetPr>
    <pageSetUpPr fitToPage="1"/>
  </sheetPr>
  <dimension ref="A1:I138"/>
  <sheetViews>
    <sheetView zoomScale="85" zoomScaleNormal="85" workbookViewId="0">
      <selection activeCell="D61" sqref="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165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POSTOS!K9</f>
        <v>SC000768/2024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3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POSTOS!F9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POSTOS!G9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POSTOS!J9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14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14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17">
        <f>POSTOS!L9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257</v>
      </c>
      <c r="C54" s="256"/>
      <c r="D54" s="257"/>
      <c r="E54" s="62">
        <f>'Vale Transporte '!J6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Alimentação'!I6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372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14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14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14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15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14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14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14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14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14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POSTOS!M9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POSTOS!N9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POSTOS!Q9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92BB8BDD-0D36-4DFB-B774-FD85B3506CFA}"/>
    <hyperlink ref="B48" r:id="rId1" display="08 - Sebrae 0,3% ou 0,6% - IN nº 03, MPS/SRP/2005, Anexo II e III ver código da Tabela" xr:uid="{58CE4F1C-BF75-4508-8DD2-8CA2B0A5E1C2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3CB42-97BD-441D-9474-7E1302CE0199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78"/>
      <c r="E2" s="379"/>
    </row>
    <row r="3" spans="1:7" ht="15" customHeight="1">
      <c r="A3" s="399" t="s">
        <v>110</v>
      </c>
      <c r="B3" s="400"/>
      <c r="C3" s="400"/>
      <c r="D3" s="381" t="s">
        <v>158</v>
      </c>
      <c r="E3" s="381"/>
    </row>
    <row r="4" spans="1:7" ht="15" customHeight="1">
      <c r="A4" s="399" t="s">
        <v>111</v>
      </c>
      <c r="B4" s="400"/>
      <c r="C4" s="400"/>
      <c r="D4" s="382" t="str">
        <f>POSTOS!C2</f>
        <v>PREGÃO ELETRÔNICO XX/2024</v>
      </c>
      <c r="E4" s="382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165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POSTOS!K10</f>
        <v>SC000768/2024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361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POSTOS!F10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POSTOS!G10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POSTOS!J10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 t="s">
        <v>161</v>
      </c>
      <c r="D26" s="323"/>
      <c r="E26" s="63">
        <f>TRUNC(E24*20%,2)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14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14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POSTOS!L10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'!J7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Alimentação'!I7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372</v>
      </c>
      <c r="C61" s="256"/>
      <c r="D61" s="213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14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14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14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15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14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14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14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14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14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POSTOS!M10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POSTOS!N10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POSTOS!Q10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0688D6FC-F582-4867-96B9-43253BD55E8D}"/>
    <hyperlink ref="B48" r:id="rId1" display="08 - Sebrae 0,3% ou 0,6% - IN nº 03, MPS/SRP/2005, Anexo II e III ver código da Tabela" xr:uid="{62B6FE4A-5920-4432-8941-E76EE7FAB42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286B6-8812-4225-94BA-A5B6BE9394D7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8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165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POSTOS!K11</f>
        <v>SC000768/2024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423" t="s">
        <v>163</v>
      </c>
      <c r="B13" s="424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167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POSTOS!F11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POSTOS!G11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POSTOS!J11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14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14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POSTOS!L11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'!J8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Alimentação'!I8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390" t="s">
        <v>372</v>
      </c>
      <c r="C61" s="391"/>
      <c r="D61" s="213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279" t="s">
        <v>57</v>
      </c>
      <c r="B69" s="280"/>
      <c r="C69" s="280"/>
      <c r="D69" s="280"/>
      <c r="E69" s="281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331" t="s">
        <v>33</v>
      </c>
      <c r="B77" s="332"/>
      <c r="C77" s="332"/>
      <c r="D77" s="333"/>
      <c r="E77" s="81">
        <f>SUM(E71:E76)</f>
        <v>0.32</v>
      </c>
    </row>
    <row r="78" spans="1:8" s="5" customFormat="1" ht="22.5" customHeight="1" thickTop="1" thickBot="1">
      <c r="A78" s="410" t="s">
        <v>61</v>
      </c>
      <c r="B78" s="411"/>
      <c r="C78" s="412"/>
      <c r="D78" s="114" t="s">
        <v>41</v>
      </c>
      <c r="E78" s="69">
        <f>E30</f>
        <v>0</v>
      </c>
    </row>
    <row r="79" spans="1:8" s="5" customFormat="1" ht="22.5" customHeight="1" thickTop="1" thickBot="1">
      <c r="A79" s="413"/>
      <c r="B79" s="414"/>
      <c r="C79" s="415"/>
      <c r="D79" s="114" t="s">
        <v>62</v>
      </c>
      <c r="E79" s="69">
        <f>E68</f>
        <v>11</v>
      </c>
    </row>
    <row r="80" spans="1:8" s="5" customFormat="1" ht="22.5" customHeight="1" thickTop="1" thickBot="1">
      <c r="A80" s="413"/>
      <c r="B80" s="414"/>
      <c r="C80" s="415"/>
      <c r="D80" s="114" t="s">
        <v>63</v>
      </c>
      <c r="E80" s="69">
        <f>E77</f>
        <v>0.32</v>
      </c>
    </row>
    <row r="81" spans="1:5" s="5" customFormat="1" ht="23.25" customHeight="1" thickTop="1" thickBot="1">
      <c r="A81" s="416"/>
      <c r="B81" s="417"/>
      <c r="C81" s="418"/>
      <c r="D81" s="27" t="s">
        <v>54</v>
      </c>
      <c r="E81" s="69">
        <f>SUM(E78:E80)</f>
        <v>11.32</v>
      </c>
    </row>
    <row r="82" spans="1:5" s="5" customFormat="1" ht="23.25" customHeight="1" thickTop="1">
      <c r="A82" s="420" t="s">
        <v>64</v>
      </c>
      <c r="B82" s="421"/>
      <c r="C82" s="421"/>
      <c r="D82" s="422"/>
      <c r="E82" s="115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419" t="s">
        <v>67</v>
      </c>
      <c r="B96" s="311"/>
      <c r="C96" s="311"/>
      <c r="D96" s="311"/>
      <c r="E96" s="312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EPIs'!F29</f>
        <v>0</v>
      </c>
    </row>
    <row r="105" spans="1:9" s="5" customFormat="1" ht="27.6" customHeight="1">
      <c r="A105" s="1" t="s">
        <v>8</v>
      </c>
      <c r="B105" s="275" t="s">
        <v>292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331" t="s">
        <v>72</v>
      </c>
      <c r="B106" s="332"/>
      <c r="C106" s="332"/>
      <c r="D106" s="333"/>
      <c r="E106" s="75">
        <f>SUM(E104:E105)</f>
        <v>0</v>
      </c>
      <c r="F106" s="18"/>
    </row>
    <row r="107" spans="1:9" s="5" customFormat="1" ht="22.5" customHeight="1" thickTop="1" thickBot="1">
      <c r="A107" s="410" t="s">
        <v>73</v>
      </c>
      <c r="B107" s="411"/>
      <c r="C107" s="412"/>
      <c r="D107" s="114" t="s">
        <v>41</v>
      </c>
      <c r="E107" s="69">
        <f>E30</f>
        <v>0</v>
      </c>
    </row>
    <row r="108" spans="1:9" s="5" customFormat="1" ht="22.5" customHeight="1" thickTop="1" thickBot="1">
      <c r="A108" s="413"/>
      <c r="B108" s="414"/>
      <c r="C108" s="415"/>
      <c r="D108" s="114" t="s">
        <v>62</v>
      </c>
      <c r="E108" s="69">
        <f>E68</f>
        <v>11</v>
      </c>
    </row>
    <row r="109" spans="1:9" s="5" customFormat="1" ht="22.5" customHeight="1" thickTop="1" thickBot="1">
      <c r="A109" s="413"/>
      <c r="B109" s="414"/>
      <c r="C109" s="415"/>
      <c r="D109" s="114" t="s">
        <v>63</v>
      </c>
      <c r="E109" s="69">
        <f>E77</f>
        <v>0.32</v>
      </c>
    </row>
    <row r="110" spans="1:9" s="5" customFormat="1" ht="22.5" customHeight="1" thickTop="1" thickBot="1">
      <c r="A110" s="413"/>
      <c r="B110" s="414"/>
      <c r="C110" s="415"/>
      <c r="D110" s="114" t="s">
        <v>74</v>
      </c>
      <c r="E110" s="69">
        <f>E101</f>
        <v>0.19</v>
      </c>
    </row>
    <row r="111" spans="1:9" s="5" customFormat="1" ht="22.5" customHeight="1" thickTop="1" thickBot="1">
      <c r="A111" s="413"/>
      <c r="B111" s="414"/>
      <c r="C111" s="415"/>
      <c r="D111" s="114" t="s">
        <v>75</v>
      </c>
      <c r="E111" s="69">
        <f>E106</f>
        <v>0</v>
      </c>
    </row>
    <row r="112" spans="1:9" s="5" customFormat="1" ht="22.5" customHeight="1" thickTop="1" thickBot="1">
      <c r="A112" s="416"/>
      <c r="B112" s="417"/>
      <c r="C112" s="418"/>
      <c r="D112" s="27" t="s">
        <v>54</v>
      </c>
      <c r="E112" s="69">
        <f>SUM(E107:E111)</f>
        <v>11.51</v>
      </c>
    </row>
    <row r="113" spans="1:5" s="5" customFormat="1" ht="13.8" thickTop="1">
      <c r="A113" s="111" t="s">
        <v>76</v>
      </c>
      <c r="B113" s="112"/>
      <c r="C113" s="112" t="s">
        <v>77</v>
      </c>
      <c r="D113" s="113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POSTOS!M11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POSTOS!N11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POSTOS!Q11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63" t="s">
        <v>89</v>
      </c>
      <c r="B126" s="264"/>
      <c r="C126" s="264"/>
      <c r="D126" s="265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60" t="s">
        <v>100</v>
      </c>
      <c r="B137" s="261"/>
      <c r="C137" s="261"/>
      <c r="D137" s="262"/>
      <c r="E137" s="100">
        <f>+E135+E136</f>
        <v>11.51</v>
      </c>
      <c r="F137" s="59"/>
    </row>
    <row r="138" spans="1:7">
      <c r="A138" s="409"/>
      <c r="B138" s="409"/>
      <c r="C138" s="409"/>
      <c r="D138" s="409"/>
      <c r="E138" s="99"/>
    </row>
  </sheetData>
  <mergeCells count="116"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59:D59"/>
    <mergeCell ref="A62:D62"/>
    <mergeCell ref="A63:E63"/>
    <mergeCell ref="B64:D64"/>
    <mergeCell ref="A68:D68"/>
    <mergeCell ref="B53:D53"/>
    <mergeCell ref="B54:D54"/>
    <mergeCell ref="B55:D55"/>
    <mergeCell ref="B56:D56"/>
    <mergeCell ref="B57:D57"/>
    <mergeCell ref="B58:D58"/>
    <mergeCell ref="B60:C60"/>
    <mergeCell ref="B61:C61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104:D104"/>
    <mergeCell ref="B105:D105"/>
    <mergeCell ref="A106:D106"/>
    <mergeCell ref="A107:C112"/>
    <mergeCell ref="B114:D114"/>
    <mergeCell ref="C115:D115"/>
    <mergeCell ref="A96:E96"/>
    <mergeCell ref="B97:D97"/>
    <mergeCell ref="B100:D100"/>
    <mergeCell ref="A101:D101"/>
    <mergeCell ref="A102:D102"/>
    <mergeCell ref="B103:D103"/>
    <mergeCell ref="A137:D137"/>
    <mergeCell ref="A138:D138"/>
    <mergeCell ref="B130:D130"/>
    <mergeCell ref="B131:D131"/>
    <mergeCell ref="B132:D132"/>
    <mergeCell ref="B133:D133"/>
    <mergeCell ref="A135:C135"/>
    <mergeCell ref="B136:D136"/>
    <mergeCell ref="C116:D116"/>
    <mergeCell ref="C117:D117"/>
    <mergeCell ref="A126:D126"/>
    <mergeCell ref="A127:D127"/>
    <mergeCell ref="A128:E128"/>
    <mergeCell ref="A129:D129"/>
  </mergeCells>
  <hyperlinks>
    <hyperlink ref="B74" location="Plan2!A1" display="Aviso prévio trabalhado" xr:uid="{48987E9D-D1DA-40C2-AC10-23AB303F3668}"/>
    <hyperlink ref="B48" r:id="rId1" display="08 - Sebrae 0,3% ou 0,6% - IN nº 03, MPS/SRP/2005, Anexo II e III ver código da Tabela" xr:uid="{35FDFB42-52A8-4619-84F7-D5E5368B394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09F3D-941D-498B-B360-43A63234A53D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164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POSTOS!K12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4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POSTOS!F12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POSTOS!G12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POSTOS!J12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14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14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POSTOS!L12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255</v>
      </c>
      <c r="C54" s="256"/>
      <c r="D54" s="257"/>
      <c r="E54" s="62">
        <f>'Vale Transporte '!J9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Alimentação'!I9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255" t="s">
        <v>347</v>
      </c>
      <c r="C60" s="256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14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14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14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15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14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14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14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14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14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POSTOS!M12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POSTOS!N12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0</v>
      </c>
      <c r="D118" s="167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19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3">
        <f>POSTOS!Q12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D2AA7783-6C07-472E-AF00-EE6762332C9B}"/>
    <hyperlink ref="B48" r:id="rId1" display="08 - Sebrae 0,3% ou 0,6% - IN nº 03, MPS/SRP/2005, Anexo II e III ver código da Tabela" xr:uid="{DD99CE8F-F8FE-41EB-BD10-2D3564722C49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39E4A-BC42-494E-A70A-19F03A9394A3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31.8" customHeight="1">
      <c r="A8" s="3" t="s">
        <v>4</v>
      </c>
      <c r="B8" s="4" t="s">
        <v>5</v>
      </c>
      <c r="C8" s="368" t="s">
        <v>164</v>
      </c>
      <c r="D8" s="369"/>
      <c r="E8" s="370"/>
    </row>
    <row r="9" spans="1:7" ht="28.2" customHeight="1">
      <c r="A9" s="3" t="s">
        <v>6</v>
      </c>
      <c r="B9" s="4" t="s">
        <v>7</v>
      </c>
      <c r="C9" s="371" t="str">
        <f>POSTOS!K13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361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POSTOS!F13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POSTOS!G13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POSTOS!J13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14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14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POSTOS!L13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'!J10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Alimentação'!I10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317" t="s">
        <v>371</v>
      </c>
      <c r="C61" s="317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14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14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14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15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14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14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14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14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14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POSTOS!M13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POSTOS!N13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POSTOS!Q13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EA614CB9-6F00-43C2-9854-F50B4F99AB7F}"/>
    <hyperlink ref="B48" r:id="rId1" display="08 - Sebrae 0,3% ou 0,6% - IN nº 03, MPS/SRP/2005, Anexo II e III ver código da Tabela" xr:uid="{D7380A19-7507-4D3D-A64D-9713F938A9C7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5B9AE-4271-4BD0-B536-DC1D96F265E5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168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POSTOS!K14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4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POSTOS!F14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POSTOS!G14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POSTOS!J14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POSTOS!L14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255</v>
      </c>
      <c r="C54" s="256"/>
      <c r="D54" s="257"/>
      <c r="E54" s="62">
        <f>'Vale Transporte '!J11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Alimentação'!I11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390" t="s">
        <v>371</v>
      </c>
      <c r="C61" s="391"/>
      <c r="D61" s="212">
        <v>0.01</v>
      </c>
      <c r="E61" s="62">
        <f>TRUNC(E30*D61,2)</f>
        <v>0</v>
      </c>
    </row>
    <row r="62" spans="1:5" s="5" customFormat="1" ht="25.5" customHeight="1">
      <c r="A62" s="425" t="s">
        <v>54</v>
      </c>
      <c r="B62" s="426"/>
      <c r="C62" s="426"/>
      <c r="D62" s="427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POSTOS!M14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POSTOS!N14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POSTOS!Q14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44A33395-25CB-4F8F-876F-DF5E6D92C268}"/>
    <hyperlink ref="B48" r:id="rId1" display="08 - Sebrae 0,3% ou 0,6% - IN nº 03, MPS/SRP/2005, Anexo II e III ver código da Tabela" xr:uid="{04F3671C-F166-458A-BEED-9536C83EC09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9BD6A-6BFB-4039-B39A-CA2E3CD74027}">
  <sheetPr>
    <pageSetUpPr fitToPage="1"/>
  </sheetPr>
  <dimension ref="A1:I138"/>
  <sheetViews>
    <sheetView zoomScale="85" zoomScaleNormal="85" workbookViewId="0">
      <selection activeCell="E66" sqref="E66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428" t="str">
        <f>POSTOS!C3</f>
        <v>XX/XX/2024</v>
      </c>
      <c r="E5" s="429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168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POSTOS!K15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361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POSTOS!F15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POSTOS!G15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POSTOS!J15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POSTOS!L15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255</v>
      </c>
      <c r="C54" s="256"/>
      <c r="D54" s="257"/>
      <c r="E54" s="62">
        <f>'Vale Transporte '!J12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Alimentação'!I12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255" t="s">
        <v>347</v>
      </c>
      <c r="C60" s="256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POSTOS!M15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POSTOS!N15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POSTOS!Q15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54C5BFFA-96A8-4170-9880-E103BD134B1B}"/>
    <hyperlink ref="B48" r:id="rId1" display="08 - Sebrae 0,3% ou 0,6% - IN nº 03, MPS/SRP/2005, Anexo II e III ver código da Tabela" xr:uid="{A1EE817A-7133-45E9-A902-A6D21516794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100E-6AAD-486F-8EB9-6743EE60FB03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169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POSTOS!K16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5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POSTOS!F16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POSTOS!G16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POSTOS!J16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POSTOS!L16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'!J13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Alimentação'!I13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255" t="s">
        <v>347</v>
      </c>
      <c r="C60" s="256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390" t="s">
        <v>371</v>
      </c>
      <c r="C61" s="391"/>
      <c r="D61" s="212">
        <v>0.01</v>
      </c>
      <c r="E61" s="62">
        <f>TRUNC(E30*D61,2)</f>
        <v>0</v>
      </c>
    </row>
    <row r="62" spans="1:5" s="5" customFormat="1" ht="25.5" customHeight="1">
      <c r="A62" s="425" t="s">
        <v>54</v>
      </c>
      <c r="B62" s="426"/>
      <c r="C62" s="426"/>
      <c r="D62" s="427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POSTOS!M16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POSTOS!N16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POSTOS!Q16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A593DC67-4255-4352-8A06-E6058BD86310}"/>
    <hyperlink ref="B48" r:id="rId1" display="08 - Sebrae 0,3% ou 0,6% - IN nº 03, MPS/SRP/2005, Anexo II e III ver código da Tabela" xr:uid="{272E17A6-1327-4F54-80C6-B4C8833AC4EA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00DC-A298-49E6-89A3-C297ACD8D350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169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POSTOS!K17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361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POSTOS!F17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POSTOS!G17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POSTOS!J17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POSTOS!L17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255</v>
      </c>
      <c r="C54" s="256"/>
      <c r="D54" s="257"/>
      <c r="E54" s="62">
        <f>'Vale Transporte '!J14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Alimentação'!I14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POSTOS!M17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POSTOS!N17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8"/>
      <c r="E119" s="26"/>
    </row>
    <row r="120" spans="1:5" s="5" customFormat="1">
      <c r="A120" s="34"/>
      <c r="B120" s="36" t="s">
        <v>240</v>
      </c>
      <c r="C120" s="88"/>
      <c r="D120" s="169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9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17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71">
        <f>POSTOS!Q17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CC6C841F-56DD-43C6-8939-F3F62011EB17}"/>
    <hyperlink ref="B48" r:id="rId1" display="08 - Sebrae 0,3% ou 0,6% - IN nº 03, MPS/SRP/2005, Anexo II e III ver código da Tabela" xr:uid="{13C6E984-31C4-4B0E-975F-F99CCCDB1CB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8D8-2A00-498E-8472-6D6DC701E73A}">
  <sheetPr>
    <tabColor rgb="FFFFC000"/>
  </sheetPr>
  <dimension ref="A1:Q21"/>
  <sheetViews>
    <sheetView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Q22" sqref="Q22"/>
    </sheetView>
  </sheetViews>
  <sheetFormatPr defaultRowHeight="14.4"/>
  <cols>
    <col min="1" max="1" width="12" customWidth="1"/>
    <col min="3" max="3" width="28.21875" customWidth="1"/>
    <col min="4" max="4" width="22.6640625" customWidth="1"/>
    <col min="5" max="5" width="23.44140625" customWidth="1"/>
    <col min="6" max="6" width="20.6640625" customWidth="1"/>
    <col min="7" max="7" width="34.77734375" customWidth="1"/>
    <col min="8" max="8" width="20" bestFit="1" customWidth="1"/>
    <col min="9" max="9" width="17.88671875" bestFit="1" customWidth="1"/>
    <col min="10" max="10" width="21.5546875" bestFit="1" customWidth="1"/>
    <col min="11" max="11" width="23.5546875" bestFit="1" customWidth="1"/>
    <col min="12" max="12" width="17.109375" customWidth="1"/>
    <col min="13" max="13" width="14.21875" bestFit="1" customWidth="1"/>
    <col min="14" max="14" width="12" customWidth="1"/>
    <col min="15" max="15" width="10.109375" customWidth="1"/>
    <col min="16" max="16" width="9.77734375" customWidth="1"/>
    <col min="17" max="17" width="10.33203125" customWidth="1"/>
  </cols>
  <sheetData>
    <row r="1" spans="1:17">
      <c r="A1" s="215"/>
      <c r="B1" s="215"/>
      <c r="C1" s="215"/>
      <c r="D1" s="215"/>
      <c r="E1" s="215"/>
      <c r="F1" s="215"/>
      <c r="G1" s="215"/>
    </row>
    <row r="2" spans="1:17" ht="31.8" customHeight="1">
      <c r="A2" s="228" t="s">
        <v>223</v>
      </c>
      <c r="B2" s="228"/>
      <c r="C2" s="231" t="s">
        <v>159</v>
      </c>
      <c r="D2" s="231"/>
      <c r="E2" s="216"/>
      <c r="F2" s="215"/>
      <c r="G2" s="215"/>
    </row>
    <row r="3" spans="1:17" ht="64.8" customHeight="1">
      <c r="A3" s="230" t="s">
        <v>224</v>
      </c>
      <c r="B3" s="230"/>
      <c r="C3" s="231" t="s">
        <v>156</v>
      </c>
      <c r="D3" s="231"/>
      <c r="E3" s="216"/>
      <c r="F3" s="215"/>
      <c r="G3" s="215"/>
    </row>
    <row r="4" spans="1:17" ht="31.2" customHeight="1">
      <c r="A4" s="229"/>
      <c r="B4" s="229"/>
      <c r="C4" s="215"/>
      <c r="D4" s="215"/>
      <c r="E4" s="215"/>
      <c r="F4" s="215"/>
      <c r="G4" s="215"/>
    </row>
    <row r="5" spans="1:17" ht="69" customHeight="1">
      <c r="A5" s="153" t="s">
        <v>183</v>
      </c>
      <c r="B5" s="153" t="s">
        <v>181</v>
      </c>
      <c r="C5" s="148" t="s">
        <v>193</v>
      </c>
      <c r="D5" s="149" t="s">
        <v>194</v>
      </c>
      <c r="E5" s="148" t="s">
        <v>195</v>
      </c>
      <c r="F5" s="150" t="s">
        <v>196</v>
      </c>
      <c r="G5" s="150" t="s">
        <v>220</v>
      </c>
      <c r="H5" s="150" t="s">
        <v>221</v>
      </c>
      <c r="I5" s="150" t="s">
        <v>197</v>
      </c>
      <c r="J5" s="150" t="s">
        <v>198</v>
      </c>
      <c r="K5" s="150" t="s">
        <v>360</v>
      </c>
      <c r="L5" s="176" t="s">
        <v>112</v>
      </c>
      <c r="M5" s="176" t="s">
        <v>80</v>
      </c>
      <c r="N5" s="176" t="s">
        <v>236</v>
      </c>
      <c r="O5" s="176" t="s">
        <v>237</v>
      </c>
      <c r="P5" s="176" t="s">
        <v>238</v>
      </c>
      <c r="Q5" s="176" t="s">
        <v>239</v>
      </c>
    </row>
    <row r="6" spans="1:17" ht="42" customHeight="1">
      <c r="A6" s="228">
        <v>1</v>
      </c>
      <c r="B6" s="228">
        <v>1</v>
      </c>
      <c r="C6" s="151" t="s">
        <v>152</v>
      </c>
      <c r="D6" s="225" t="s">
        <v>199</v>
      </c>
      <c r="E6" s="152" t="s">
        <v>209</v>
      </c>
      <c r="F6" s="174">
        <v>0</v>
      </c>
      <c r="G6" s="158" t="s">
        <v>228</v>
      </c>
      <c r="H6" s="154" t="s">
        <v>225</v>
      </c>
      <c r="I6" s="155">
        <v>2024</v>
      </c>
      <c r="J6" s="154" t="s">
        <v>226</v>
      </c>
      <c r="K6" s="155" t="s">
        <v>222</v>
      </c>
      <c r="L6" s="159">
        <v>0</v>
      </c>
      <c r="M6" s="159">
        <v>0</v>
      </c>
      <c r="N6" s="159">
        <v>0</v>
      </c>
      <c r="O6" s="221">
        <v>0</v>
      </c>
      <c r="P6" s="224">
        <v>0</v>
      </c>
      <c r="Q6" s="159">
        <v>0</v>
      </c>
    </row>
    <row r="7" spans="1:17" ht="42" customHeight="1">
      <c r="A7" s="228"/>
      <c r="B7" s="228"/>
      <c r="C7" s="151" t="s">
        <v>175</v>
      </c>
      <c r="D7" s="226"/>
      <c r="E7" s="152" t="s">
        <v>210</v>
      </c>
      <c r="F7" s="174">
        <v>0</v>
      </c>
      <c r="G7" s="158" t="s">
        <v>228</v>
      </c>
      <c r="H7" s="154" t="s">
        <v>225</v>
      </c>
      <c r="I7" s="155">
        <v>2024</v>
      </c>
      <c r="J7" s="154" t="s">
        <v>226</v>
      </c>
      <c r="K7" s="155" t="s">
        <v>222</v>
      </c>
      <c r="L7" s="159">
        <v>0</v>
      </c>
      <c r="M7" s="159">
        <v>0</v>
      </c>
      <c r="N7" s="159">
        <v>0</v>
      </c>
      <c r="O7" s="222"/>
      <c r="P7" s="224"/>
      <c r="Q7" s="160">
        <v>0</v>
      </c>
    </row>
    <row r="8" spans="1:17" ht="42" customHeight="1">
      <c r="A8" s="228"/>
      <c r="B8" s="228"/>
      <c r="C8" s="151" t="s">
        <v>206</v>
      </c>
      <c r="D8" s="227"/>
      <c r="E8" s="152" t="s">
        <v>211</v>
      </c>
      <c r="F8" s="174">
        <v>0</v>
      </c>
      <c r="G8" s="158" t="s">
        <v>229</v>
      </c>
      <c r="H8" s="154" t="s">
        <v>230</v>
      </c>
      <c r="I8" s="155" t="s">
        <v>232</v>
      </c>
      <c r="J8" s="154" t="s">
        <v>231</v>
      </c>
      <c r="K8" s="173" t="s">
        <v>233</v>
      </c>
      <c r="L8" s="159">
        <v>0</v>
      </c>
      <c r="M8" s="159">
        <v>0</v>
      </c>
      <c r="N8" s="159">
        <v>0</v>
      </c>
      <c r="O8" s="222"/>
      <c r="P8" s="224"/>
      <c r="Q8" s="160">
        <v>0</v>
      </c>
    </row>
    <row r="9" spans="1:17" ht="42" customHeight="1">
      <c r="A9" s="228"/>
      <c r="B9" s="228">
        <v>2</v>
      </c>
      <c r="C9" s="151" t="s">
        <v>152</v>
      </c>
      <c r="D9" s="225" t="s">
        <v>200</v>
      </c>
      <c r="E9" s="152" t="s">
        <v>209</v>
      </c>
      <c r="F9" s="174">
        <v>0</v>
      </c>
      <c r="G9" s="158" t="s">
        <v>228</v>
      </c>
      <c r="H9" s="154" t="s">
        <v>225</v>
      </c>
      <c r="I9" s="155">
        <v>2024</v>
      </c>
      <c r="J9" s="154" t="s">
        <v>226</v>
      </c>
      <c r="K9" s="173" t="s">
        <v>227</v>
      </c>
      <c r="L9" s="159">
        <v>0</v>
      </c>
      <c r="M9" s="159">
        <v>0</v>
      </c>
      <c r="N9" s="159">
        <v>0</v>
      </c>
      <c r="O9" s="222"/>
      <c r="P9" s="224"/>
      <c r="Q9" s="159">
        <v>0</v>
      </c>
    </row>
    <row r="10" spans="1:17" ht="42" customHeight="1">
      <c r="A10" s="228"/>
      <c r="B10" s="228"/>
      <c r="C10" s="151" t="s">
        <v>207</v>
      </c>
      <c r="D10" s="226"/>
      <c r="E10" s="152" t="s">
        <v>209</v>
      </c>
      <c r="F10" s="174">
        <v>0</v>
      </c>
      <c r="G10" s="158" t="s">
        <v>228</v>
      </c>
      <c r="H10" s="154" t="s">
        <v>225</v>
      </c>
      <c r="I10" s="155">
        <v>2024</v>
      </c>
      <c r="J10" s="154" t="s">
        <v>226</v>
      </c>
      <c r="K10" s="173" t="s">
        <v>227</v>
      </c>
      <c r="L10" s="159">
        <v>0</v>
      </c>
      <c r="M10" s="159">
        <v>0</v>
      </c>
      <c r="N10" s="159">
        <v>0</v>
      </c>
      <c r="O10" s="222"/>
      <c r="P10" s="224"/>
      <c r="Q10" s="160">
        <v>0</v>
      </c>
    </row>
    <row r="11" spans="1:17" ht="42" customHeight="1">
      <c r="A11" s="228"/>
      <c r="B11" s="228"/>
      <c r="C11" s="151" t="s">
        <v>206</v>
      </c>
      <c r="D11" s="227"/>
      <c r="E11" s="152" t="s">
        <v>211</v>
      </c>
      <c r="F11" s="174">
        <v>0</v>
      </c>
      <c r="G11" s="158" t="s">
        <v>228</v>
      </c>
      <c r="H11" s="154" t="s">
        <v>225</v>
      </c>
      <c r="I11" s="155">
        <v>2024</v>
      </c>
      <c r="J11" s="154" t="s">
        <v>226</v>
      </c>
      <c r="K11" s="173" t="s">
        <v>227</v>
      </c>
      <c r="L11" s="159">
        <v>0</v>
      </c>
      <c r="M11" s="159">
        <v>0</v>
      </c>
      <c r="N11" s="159">
        <v>0</v>
      </c>
      <c r="O11" s="222"/>
      <c r="P11" s="224"/>
      <c r="Q11" s="160">
        <v>0</v>
      </c>
    </row>
    <row r="12" spans="1:17" ht="42" customHeight="1">
      <c r="A12" s="228"/>
      <c r="B12" s="228">
        <v>3</v>
      </c>
      <c r="C12" s="151" t="s">
        <v>152</v>
      </c>
      <c r="D12" s="225" t="s">
        <v>201</v>
      </c>
      <c r="E12" s="152" t="s">
        <v>209</v>
      </c>
      <c r="F12" s="174">
        <v>0</v>
      </c>
      <c r="G12" s="158" t="s">
        <v>228</v>
      </c>
      <c r="H12" s="154" t="s">
        <v>225</v>
      </c>
      <c r="I12" s="155">
        <v>2024</v>
      </c>
      <c r="J12" s="154" t="s">
        <v>226</v>
      </c>
      <c r="K12" s="155" t="s">
        <v>222</v>
      </c>
      <c r="L12" s="159">
        <v>0</v>
      </c>
      <c r="M12" s="159">
        <v>0</v>
      </c>
      <c r="N12" s="159">
        <v>0</v>
      </c>
      <c r="O12" s="222"/>
      <c r="P12" s="224"/>
      <c r="Q12" s="159">
        <v>0</v>
      </c>
    </row>
    <row r="13" spans="1:17" ht="42" customHeight="1">
      <c r="A13" s="228"/>
      <c r="B13" s="228"/>
      <c r="C13" s="151" t="s">
        <v>207</v>
      </c>
      <c r="D13" s="227"/>
      <c r="E13" s="152" t="s">
        <v>209</v>
      </c>
      <c r="F13" s="174">
        <v>0</v>
      </c>
      <c r="G13" s="158" t="s">
        <v>228</v>
      </c>
      <c r="H13" s="154" t="s">
        <v>225</v>
      </c>
      <c r="I13" s="155">
        <v>2024</v>
      </c>
      <c r="J13" s="154" t="s">
        <v>226</v>
      </c>
      <c r="K13" s="155" t="s">
        <v>222</v>
      </c>
      <c r="L13" s="159">
        <v>0</v>
      </c>
      <c r="M13" s="159">
        <v>0</v>
      </c>
      <c r="N13" s="159">
        <v>0</v>
      </c>
      <c r="O13" s="222"/>
      <c r="P13" s="224"/>
      <c r="Q13" s="160">
        <v>0</v>
      </c>
    </row>
    <row r="14" spans="1:17" ht="42" customHeight="1">
      <c r="A14" s="228"/>
      <c r="B14" s="228">
        <v>4</v>
      </c>
      <c r="C14" s="151" t="s">
        <v>152</v>
      </c>
      <c r="D14" s="225" t="s">
        <v>202</v>
      </c>
      <c r="E14" s="152" t="s">
        <v>212</v>
      </c>
      <c r="F14" s="174">
        <v>0</v>
      </c>
      <c r="G14" s="158" t="s">
        <v>228</v>
      </c>
      <c r="H14" s="154" t="s">
        <v>225</v>
      </c>
      <c r="I14" s="155">
        <v>2024</v>
      </c>
      <c r="J14" s="154" t="s">
        <v>226</v>
      </c>
      <c r="K14" s="155" t="s">
        <v>222</v>
      </c>
      <c r="L14" s="159">
        <v>0</v>
      </c>
      <c r="M14" s="159">
        <v>0</v>
      </c>
      <c r="N14" s="159">
        <v>0</v>
      </c>
      <c r="O14" s="222"/>
      <c r="P14" s="224"/>
      <c r="Q14" s="159">
        <v>0</v>
      </c>
    </row>
    <row r="15" spans="1:17" ht="42" customHeight="1">
      <c r="A15" s="228"/>
      <c r="B15" s="228"/>
      <c r="C15" s="151" t="s">
        <v>207</v>
      </c>
      <c r="D15" s="227"/>
      <c r="E15" s="152" t="s">
        <v>213</v>
      </c>
      <c r="F15" s="174">
        <v>0</v>
      </c>
      <c r="G15" s="158" t="s">
        <v>228</v>
      </c>
      <c r="H15" s="154" t="s">
        <v>225</v>
      </c>
      <c r="I15" s="155">
        <v>2024</v>
      </c>
      <c r="J15" s="154" t="s">
        <v>226</v>
      </c>
      <c r="K15" s="155" t="s">
        <v>222</v>
      </c>
      <c r="L15" s="159">
        <v>0</v>
      </c>
      <c r="M15" s="159">
        <v>0</v>
      </c>
      <c r="N15" s="159">
        <v>0</v>
      </c>
      <c r="O15" s="222"/>
      <c r="P15" s="224"/>
      <c r="Q15" s="159">
        <v>0</v>
      </c>
    </row>
    <row r="16" spans="1:17" ht="42" customHeight="1">
      <c r="A16" s="228"/>
      <c r="B16" s="228">
        <v>5</v>
      </c>
      <c r="C16" s="151" t="s">
        <v>152</v>
      </c>
      <c r="D16" s="225" t="s">
        <v>203</v>
      </c>
      <c r="E16" s="152" t="s">
        <v>214</v>
      </c>
      <c r="F16" s="174">
        <v>0</v>
      </c>
      <c r="G16" s="158" t="s">
        <v>228</v>
      </c>
      <c r="H16" s="154" t="s">
        <v>225</v>
      </c>
      <c r="I16" s="155">
        <v>2024</v>
      </c>
      <c r="J16" s="154" t="s">
        <v>226</v>
      </c>
      <c r="K16" s="155" t="s">
        <v>222</v>
      </c>
      <c r="L16" s="159">
        <v>0</v>
      </c>
      <c r="M16" s="159">
        <v>0</v>
      </c>
      <c r="N16" s="159">
        <v>0</v>
      </c>
      <c r="O16" s="222"/>
      <c r="P16" s="224"/>
      <c r="Q16" s="159">
        <v>0</v>
      </c>
    </row>
    <row r="17" spans="1:17" ht="42" customHeight="1">
      <c r="A17" s="228"/>
      <c r="B17" s="228"/>
      <c r="C17" s="151" t="s">
        <v>207</v>
      </c>
      <c r="D17" s="227"/>
      <c r="E17" s="152" t="s">
        <v>215</v>
      </c>
      <c r="F17" s="174">
        <v>0</v>
      </c>
      <c r="G17" s="158" t="s">
        <v>228</v>
      </c>
      <c r="H17" s="154" t="s">
        <v>225</v>
      </c>
      <c r="I17" s="155">
        <v>2024</v>
      </c>
      <c r="J17" s="154" t="s">
        <v>226</v>
      </c>
      <c r="K17" s="155" t="s">
        <v>222</v>
      </c>
      <c r="L17" s="159">
        <v>0</v>
      </c>
      <c r="M17" s="159">
        <v>0</v>
      </c>
      <c r="N17" s="159">
        <v>0</v>
      </c>
      <c r="O17" s="222"/>
      <c r="P17" s="224"/>
      <c r="Q17" s="159">
        <v>0</v>
      </c>
    </row>
    <row r="18" spans="1:17" ht="42" customHeight="1">
      <c r="A18" s="228"/>
      <c r="B18" s="228">
        <v>6</v>
      </c>
      <c r="C18" s="151" t="s">
        <v>152</v>
      </c>
      <c r="D18" s="225" t="s">
        <v>204</v>
      </c>
      <c r="E18" s="152" t="s">
        <v>216</v>
      </c>
      <c r="F18" s="174">
        <v>0</v>
      </c>
      <c r="G18" s="158" t="s">
        <v>228</v>
      </c>
      <c r="H18" s="154" t="s">
        <v>225</v>
      </c>
      <c r="I18" s="155">
        <v>2024</v>
      </c>
      <c r="J18" s="154" t="s">
        <v>226</v>
      </c>
      <c r="K18" s="155" t="s">
        <v>222</v>
      </c>
      <c r="L18" s="159">
        <v>0</v>
      </c>
      <c r="M18" s="159">
        <v>0</v>
      </c>
      <c r="N18" s="159">
        <v>0</v>
      </c>
      <c r="O18" s="222"/>
      <c r="P18" s="224"/>
      <c r="Q18" s="159">
        <v>0</v>
      </c>
    </row>
    <row r="19" spans="1:17" ht="42" customHeight="1">
      <c r="A19" s="228"/>
      <c r="B19" s="228"/>
      <c r="C19" s="151" t="s">
        <v>207</v>
      </c>
      <c r="D19" s="227"/>
      <c r="E19" s="152" t="s">
        <v>217</v>
      </c>
      <c r="F19" s="174">
        <v>0</v>
      </c>
      <c r="G19" s="158" t="s">
        <v>228</v>
      </c>
      <c r="H19" s="154" t="s">
        <v>225</v>
      </c>
      <c r="I19" s="155">
        <v>2024</v>
      </c>
      <c r="J19" s="154" t="s">
        <v>226</v>
      </c>
      <c r="K19" s="155" t="s">
        <v>222</v>
      </c>
      <c r="L19" s="159">
        <v>0</v>
      </c>
      <c r="M19" s="159">
        <v>0</v>
      </c>
      <c r="N19" s="159">
        <v>0</v>
      </c>
      <c r="O19" s="222"/>
      <c r="P19" s="224"/>
      <c r="Q19" s="159">
        <v>0</v>
      </c>
    </row>
    <row r="20" spans="1:17" ht="42" customHeight="1">
      <c r="A20" s="228"/>
      <c r="B20" s="228">
        <v>7</v>
      </c>
      <c r="C20" s="151" t="s">
        <v>152</v>
      </c>
      <c r="D20" s="225" t="s">
        <v>205</v>
      </c>
      <c r="E20" s="152" t="s">
        <v>218</v>
      </c>
      <c r="F20" s="174">
        <v>0</v>
      </c>
      <c r="G20" s="158" t="s">
        <v>228</v>
      </c>
      <c r="H20" s="154" t="s">
        <v>225</v>
      </c>
      <c r="I20" s="155">
        <v>2024</v>
      </c>
      <c r="J20" s="154" t="s">
        <v>226</v>
      </c>
      <c r="K20" s="155" t="s">
        <v>222</v>
      </c>
      <c r="L20" s="159">
        <v>0</v>
      </c>
      <c r="M20" s="159">
        <v>0</v>
      </c>
      <c r="N20" s="159">
        <v>0</v>
      </c>
      <c r="O20" s="222"/>
      <c r="P20" s="224"/>
      <c r="Q20" s="159">
        <v>0</v>
      </c>
    </row>
    <row r="21" spans="1:17" ht="42" customHeight="1">
      <c r="A21" s="228"/>
      <c r="B21" s="228"/>
      <c r="C21" s="151" t="s">
        <v>207</v>
      </c>
      <c r="D21" s="227"/>
      <c r="E21" s="152" t="s">
        <v>219</v>
      </c>
      <c r="F21" s="175">
        <v>0</v>
      </c>
      <c r="G21" s="158" t="s">
        <v>228</v>
      </c>
      <c r="H21" s="154" t="s">
        <v>225</v>
      </c>
      <c r="I21" s="155">
        <v>2024</v>
      </c>
      <c r="J21" s="154" t="s">
        <v>226</v>
      </c>
      <c r="K21" s="155" t="s">
        <v>222</v>
      </c>
      <c r="L21" s="159">
        <v>0</v>
      </c>
      <c r="M21" s="159">
        <v>0</v>
      </c>
      <c r="N21" s="159">
        <v>0</v>
      </c>
      <c r="O21" s="223"/>
      <c r="P21" s="224"/>
      <c r="Q21" s="159">
        <v>0</v>
      </c>
    </row>
  </sheetData>
  <mergeCells count="22">
    <mergeCell ref="A4:B4"/>
    <mergeCell ref="A2:B2"/>
    <mergeCell ref="A3:B3"/>
    <mergeCell ref="C2:D2"/>
    <mergeCell ref="C3:D3"/>
    <mergeCell ref="B20:B21"/>
    <mergeCell ref="A6:A21"/>
    <mergeCell ref="B6:B8"/>
    <mergeCell ref="B9:B11"/>
    <mergeCell ref="B12:B13"/>
    <mergeCell ref="B14:B15"/>
    <mergeCell ref="B16:B17"/>
    <mergeCell ref="B18:B19"/>
    <mergeCell ref="O6:O21"/>
    <mergeCell ref="P6:P21"/>
    <mergeCell ref="D6:D8"/>
    <mergeCell ref="D9:D11"/>
    <mergeCell ref="D12:D13"/>
    <mergeCell ref="D14:D15"/>
    <mergeCell ref="D16:D17"/>
    <mergeCell ref="D18:D19"/>
    <mergeCell ref="D20:D21"/>
  </mergeCells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56F5-7A1E-4AA6-845F-85F9AA3F369F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170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POSTOS!K18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7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POSTOS!F18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POSTOS!G18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POSTOS!J18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POSTOS!L18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'!J15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Alimentação'!I15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POSTOS!M18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POSTOS!N18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POSTOS!Q18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B84183EF-1FFD-4429-9C25-9FABAC6DA69C}"/>
    <hyperlink ref="B48" r:id="rId1" display="08 - Sebrae 0,3% ou 0,6% - IN nº 03, MPS/SRP/2005, Anexo II e III ver código da Tabela" xr:uid="{7D5C8D4A-B383-4D96-830F-DFC1788A7E0A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C53C-F2F1-4BF9-9797-F674A4CFA0AF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170</v>
      </c>
      <c r="D8" s="369"/>
      <c r="E8" s="370"/>
    </row>
    <row r="9" spans="1:7" ht="27.6" customHeight="1">
      <c r="A9" s="3" t="s">
        <v>6</v>
      </c>
      <c r="B9" s="4" t="s">
        <v>7</v>
      </c>
      <c r="C9" s="371" t="str">
        <f>POSTOS!K19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362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POSTOS!F19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POSTOS!G19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POSTOS!J19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 ht="22.8" customHeight="1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 ht="21.6" customHeight="1">
      <c r="A27" s="10" t="s">
        <v>8</v>
      </c>
      <c r="B27" s="52" t="s">
        <v>28</v>
      </c>
      <c r="C27" s="344"/>
      <c r="D27" s="323"/>
      <c r="E27" s="63"/>
      <c r="H27" s="11"/>
    </row>
    <row r="28" spans="1:8" ht="23.4" customHeight="1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POSTOS!L19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'!J16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Alimentação'!I16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POSTOS!M19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POSTOS!N19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POSTOS!Q19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F6DAA445-DC31-44A8-8E98-3A31A9EA64B5}"/>
    <hyperlink ref="B48" r:id="rId1" display="08 - Sebrae 0,3% ou 0,6% - IN nº 03, MPS/SRP/2005, Anexo II e III ver código da Tabela" xr:uid="{2EB63177-9192-43AB-B930-42EA714C76A5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DC84-A4B7-4CD1-A853-340C78279FE9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430" t="s">
        <v>0</v>
      </c>
      <c r="B1" s="430"/>
      <c r="C1" s="430"/>
      <c r="D1" s="430"/>
      <c r="E1" s="430"/>
    </row>
    <row r="2" spans="1:7" ht="13.5" customHeight="1">
      <c r="A2" s="430"/>
      <c r="B2" s="430"/>
      <c r="C2" s="430"/>
      <c r="D2" s="430"/>
      <c r="E2" s="430"/>
    </row>
    <row r="3" spans="1:7" ht="15" customHeight="1">
      <c r="A3" s="431" t="s">
        <v>110</v>
      </c>
      <c r="B3" s="432"/>
      <c r="C3" s="433"/>
      <c r="D3" s="434" t="s">
        <v>158</v>
      </c>
      <c r="E3" s="435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428" t="str">
        <f>POSTOS!C3</f>
        <v>XX/XX/2024</v>
      </c>
      <c r="E5" s="429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171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POSTOS!K20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6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POSTOS!F20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POSTOS!G20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POSTOS!J20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POSTOS!L20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30" customHeight="1">
      <c r="A54" s="1" t="s">
        <v>2</v>
      </c>
      <c r="B54" s="255" t="s">
        <v>250</v>
      </c>
      <c r="C54" s="256"/>
      <c r="D54" s="257"/>
      <c r="E54" s="62">
        <f>'Vale Transporte '!J17</f>
        <v>0</v>
      </c>
    </row>
    <row r="55" spans="1:5" ht="30" customHeight="1">
      <c r="A55" s="1" t="s">
        <v>4</v>
      </c>
      <c r="B55" s="255" t="s">
        <v>251</v>
      </c>
      <c r="C55" s="256"/>
      <c r="D55" s="257"/>
      <c r="E55" s="62">
        <f>'VL. Refeição + Alimentação'!I17</f>
        <v>0</v>
      </c>
    </row>
    <row r="56" spans="1:5" ht="30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30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30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0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4.950000000000003" customHeight="1">
      <c r="A60" s="1" t="s">
        <v>32</v>
      </c>
      <c r="B60" s="317" t="s">
        <v>346</v>
      </c>
      <c r="C60" s="317"/>
      <c r="D60" s="213">
        <v>7.0000000000000007E-2</v>
      </c>
      <c r="E60" s="63">
        <f>TRUNC(E30*D60,2)</f>
        <v>0</v>
      </c>
    </row>
    <row r="61" spans="1:5" ht="30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22.2" customHeight="1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 ht="24.6" customHeigh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POSTOS!M20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POSTOS!N20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POSTOS!Q20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5B02A2CA-282B-4655-B708-03FD3AAF4CB8}"/>
    <hyperlink ref="B48" r:id="rId1" display="08 - Sebrae 0,3% ou 0,6% - IN nº 03, MPS/SRP/2005, Anexo II e III ver código da Tabela" xr:uid="{7F0CF421-435A-4E18-9795-73C4C459A49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481A1-4F2B-4127-AF13-4AAD8852E62A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162</v>
      </c>
      <c r="B5" s="407"/>
      <c r="C5" s="407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171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POSTOS!K21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362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POSTOS!F21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POSTOS!G21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POSTOS!J21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23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23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POSTOS!L21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'!J18</f>
        <v>0</v>
      </c>
    </row>
    <row r="55" spans="1:5" ht="25.5" customHeight="1">
      <c r="A55" s="1" t="s">
        <v>4</v>
      </c>
      <c r="B55" s="255" t="s">
        <v>253</v>
      </c>
      <c r="C55" s="256"/>
      <c r="D55" s="257"/>
      <c r="E55" s="62">
        <f>'VL. Refeição + Alimentação'!I18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3">
        <v>7.0000000000000007E-2</v>
      </c>
      <c r="E60" s="63">
        <f>TRUNC(E30*D60,2)</f>
        <v>0</v>
      </c>
    </row>
    <row r="61" spans="1:5" ht="35.25" customHeight="1">
      <c r="A61" s="1" t="s">
        <v>50</v>
      </c>
      <c r="B61" s="317" t="s">
        <v>371</v>
      </c>
      <c r="C61" s="317"/>
      <c r="D61" s="213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23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23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23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22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23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23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23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23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23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29.4" customHeight="1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 ht="28.2" customHeigh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POSTOS!M21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POSTOS!N21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POSTOS!Q21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166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76BBFB1F-A946-428C-8764-C82162457623}"/>
    <hyperlink ref="B48" r:id="rId1" display="08 - Sebrae 0,3% ou 0,6% - IN nº 03, MPS/SRP/2005, Anexo II e III ver código da Tabela" xr:uid="{D2B23B4E-8F62-42FC-AAF7-60603C68843B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FFC000"/>
    <pageSetUpPr fitToPage="1"/>
  </sheetPr>
  <dimension ref="A1:J22"/>
  <sheetViews>
    <sheetView zoomScale="80" zoomScaleNormal="80" workbookViewId="0">
      <selection sqref="A1:J1"/>
    </sheetView>
  </sheetViews>
  <sheetFormatPr defaultColWidth="9.21875" defaultRowHeight="13.2"/>
  <cols>
    <col min="1" max="1" width="13.109375" style="12" customWidth="1"/>
    <col min="2" max="2" width="12.33203125" style="12" customWidth="1"/>
    <col min="3" max="3" width="33.77734375" style="12" customWidth="1"/>
    <col min="4" max="5" width="20.77734375" style="12" customWidth="1"/>
    <col min="6" max="6" width="15.77734375" style="12" customWidth="1"/>
    <col min="7" max="7" width="17.44140625" style="12" customWidth="1"/>
    <col min="8" max="9" width="18.21875" style="12" customWidth="1"/>
    <col min="10" max="10" width="23.33203125" style="12" customWidth="1"/>
    <col min="11" max="16384" width="9.21875" style="12"/>
  </cols>
  <sheetData>
    <row r="1" spans="1:10" ht="63.6" customHeight="1">
      <c r="A1" s="441" t="s">
        <v>359</v>
      </c>
      <c r="B1" s="441"/>
      <c r="C1" s="441"/>
      <c r="D1" s="441"/>
      <c r="E1" s="441"/>
      <c r="F1" s="441"/>
      <c r="G1" s="441"/>
      <c r="H1" s="441"/>
      <c r="I1" s="441"/>
      <c r="J1" s="441"/>
    </row>
    <row r="2" spans="1:10" ht="43.05" customHeight="1">
      <c r="A2" s="138" t="s">
        <v>184</v>
      </c>
      <c r="B2" s="131" t="s">
        <v>172</v>
      </c>
      <c r="C2" s="131" t="s">
        <v>303</v>
      </c>
      <c r="D2" s="131" t="s">
        <v>319</v>
      </c>
      <c r="E2" s="131" t="s">
        <v>304</v>
      </c>
      <c r="F2" s="131" t="s">
        <v>281</v>
      </c>
      <c r="G2" s="131" t="s">
        <v>314</v>
      </c>
      <c r="H2" s="131" t="s">
        <v>140</v>
      </c>
      <c r="I2" s="131" t="s">
        <v>185</v>
      </c>
      <c r="J2" s="131" t="s">
        <v>174</v>
      </c>
    </row>
    <row r="3" spans="1:10" ht="58.2" customHeight="1">
      <c r="A3" s="446">
        <v>1</v>
      </c>
      <c r="B3" s="442">
        <v>1</v>
      </c>
      <c r="C3" s="436" t="s">
        <v>367</v>
      </c>
      <c r="D3" s="134" t="s">
        <v>320</v>
      </c>
      <c r="E3" s="185" t="s">
        <v>315</v>
      </c>
      <c r="F3" s="134">
        <v>22</v>
      </c>
      <c r="G3" s="100">
        <f>'FLORIANÓPOLIS - AUX.ADMINISTR'!E137</f>
        <v>11.51</v>
      </c>
      <c r="H3" s="132">
        <f>TRUNC(F3*G3,2)</f>
        <v>253.22</v>
      </c>
      <c r="I3" s="132">
        <f>TRUNC(H3*12,2)</f>
        <v>3038.64</v>
      </c>
      <c r="J3" s="132">
        <f>TRUNC(H3*24,2)</f>
        <v>6077.28</v>
      </c>
    </row>
    <row r="4" spans="1:10" ht="45" customHeight="1">
      <c r="A4" s="446"/>
      <c r="B4" s="443"/>
      <c r="C4" s="445"/>
      <c r="D4" s="134" t="s">
        <v>321</v>
      </c>
      <c r="E4" s="185" t="s">
        <v>315</v>
      </c>
      <c r="F4" s="134">
        <v>1</v>
      </c>
      <c r="G4" s="133">
        <f>'FLORIANÓPOLIS - ENCARREGADO'!E137</f>
        <v>11.45</v>
      </c>
      <c r="H4" s="132">
        <f t="shared" ref="H4:H5" si="0">TRUNC(F4*G4,2)</f>
        <v>11.45</v>
      </c>
      <c r="I4" s="132">
        <f t="shared" ref="I4:I5" si="1">TRUNC(H4*12,2)</f>
        <v>137.4</v>
      </c>
      <c r="J4" s="132">
        <f t="shared" ref="J4:J5" si="2">TRUNC(H4*24,2)</f>
        <v>274.8</v>
      </c>
    </row>
    <row r="5" spans="1:10" ht="57" customHeight="1">
      <c r="A5" s="446"/>
      <c r="B5" s="443"/>
      <c r="C5" s="445"/>
      <c r="D5" s="134" t="s">
        <v>322</v>
      </c>
      <c r="E5" s="185" t="s">
        <v>315</v>
      </c>
      <c r="F5" s="134">
        <v>2</v>
      </c>
      <c r="G5" s="133">
        <f>'FLORIANÓPOLIS - MOTORISTA'!E137</f>
        <v>11.51</v>
      </c>
      <c r="H5" s="132">
        <f t="shared" si="0"/>
        <v>23.02</v>
      </c>
      <c r="I5" s="132">
        <f t="shared" si="1"/>
        <v>276.24</v>
      </c>
      <c r="J5" s="132">
        <f t="shared" si="2"/>
        <v>552.48</v>
      </c>
    </row>
    <row r="6" spans="1:10" ht="51.6" customHeight="1">
      <c r="A6" s="446"/>
      <c r="B6" s="444"/>
      <c r="C6" s="437"/>
      <c r="D6" s="180" t="s">
        <v>311</v>
      </c>
      <c r="E6" s="185" t="s">
        <v>316</v>
      </c>
      <c r="F6" s="180">
        <v>48</v>
      </c>
      <c r="G6" s="133">
        <f>'DIária Motorista'!E4</f>
        <v>335</v>
      </c>
      <c r="H6" s="132">
        <f>G6*2</f>
        <v>670</v>
      </c>
      <c r="I6" s="132">
        <f>H6*12</f>
        <v>8040</v>
      </c>
      <c r="J6" s="132">
        <f>G6*F6</f>
        <v>16080</v>
      </c>
    </row>
    <row r="7" spans="1:10" ht="49.8" customHeight="1">
      <c r="A7" s="446"/>
      <c r="B7" s="442">
        <v>2</v>
      </c>
      <c r="C7" s="436" t="s">
        <v>368</v>
      </c>
      <c r="D7" s="134" t="s">
        <v>323</v>
      </c>
      <c r="E7" s="185" t="s">
        <v>315</v>
      </c>
      <c r="F7" s="134">
        <v>3</v>
      </c>
      <c r="G7" s="133">
        <f>'ITAJAÍ - AUX. ADMINIST'!E137</f>
        <v>11.51</v>
      </c>
      <c r="H7" s="132">
        <f>TRUNC(F7*G7,2)</f>
        <v>34.53</v>
      </c>
      <c r="I7" s="132">
        <f>TRUNC(H7*12,2)</f>
        <v>414.36</v>
      </c>
      <c r="J7" s="132">
        <f>TRUNC(H7*24,2)</f>
        <v>828.72</v>
      </c>
    </row>
    <row r="8" spans="1:10" ht="44.4" customHeight="1">
      <c r="A8" s="446"/>
      <c r="B8" s="443"/>
      <c r="C8" s="445"/>
      <c r="D8" s="134" t="s">
        <v>324</v>
      </c>
      <c r="E8" s="185" t="s">
        <v>315</v>
      </c>
      <c r="F8" s="134">
        <v>1</v>
      </c>
      <c r="G8" s="133">
        <f>'ITAJAÍ - MOTORISTA'!E137</f>
        <v>11.51</v>
      </c>
      <c r="H8" s="132">
        <f>TRUNC(F8*G8,2)</f>
        <v>11.51</v>
      </c>
      <c r="I8" s="132">
        <f>TRUNC(H8*12,2)</f>
        <v>138.12</v>
      </c>
      <c r="J8" s="132">
        <f>TRUNC(H8*24,2)</f>
        <v>276.24</v>
      </c>
    </row>
    <row r="9" spans="1:10" ht="42" customHeight="1">
      <c r="A9" s="446"/>
      <c r="B9" s="443"/>
      <c r="C9" s="445"/>
      <c r="D9" s="134" t="s">
        <v>325</v>
      </c>
      <c r="E9" s="185" t="s">
        <v>315</v>
      </c>
      <c r="F9" s="134">
        <v>1</v>
      </c>
      <c r="G9" s="133">
        <f>'ITAJAÍ - LÍDER'!E137</f>
        <v>11.51</v>
      </c>
      <c r="H9" s="132">
        <f>TRUNC(F9*G9,2)</f>
        <v>11.51</v>
      </c>
      <c r="I9" s="132">
        <f>TRUNC(H9*12,2)</f>
        <v>138.12</v>
      </c>
      <c r="J9" s="132">
        <f>TRUNC(H9*24,2)</f>
        <v>276.24</v>
      </c>
    </row>
    <row r="10" spans="1:10" ht="54.6" customHeight="1">
      <c r="A10" s="446"/>
      <c r="B10" s="444"/>
      <c r="C10" s="437"/>
      <c r="D10" s="180" t="s">
        <v>312</v>
      </c>
      <c r="E10" s="185" t="s">
        <v>316</v>
      </c>
      <c r="F10" s="180">
        <v>24</v>
      </c>
      <c r="G10" s="133">
        <f>'DIária Motorista'!E9</f>
        <v>335</v>
      </c>
      <c r="H10" s="132">
        <f>G10</f>
        <v>335</v>
      </c>
      <c r="I10" s="132">
        <f>H10*12</f>
        <v>4020</v>
      </c>
      <c r="J10" s="132">
        <f>G10*F10</f>
        <v>8040</v>
      </c>
    </row>
    <row r="11" spans="1:10" ht="56.4" customHeight="1">
      <c r="A11" s="446"/>
      <c r="B11" s="447">
        <v>3</v>
      </c>
      <c r="C11" s="436" t="s">
        <v>369</v>
      </c>
      <c r="D11" s="134" t="s">
        <v>326</v>
      </c>
      <c r="E11" s="185" t="s">
        <v>315</v>
      </c>
      <c r="F11" s="134">
        <v>4</v>
      </c>
      <c r="G11" s="133">
        <f>'JOINVILLE - AUX.ADMINISTR'!E137</f>
        <v>11.51</v>
      </c>
      <c r="H11" s="132">
        <f>TRUNC(F11*G11,2)</f>
        <v>46.04</v>
      </c>
      <c r="I11" s="132">
        <f>TRUNC(H11*12,2)</f>
        <v>552.48</v>
      </c>
      <c r="J11" s="132">
        <f>TRUNC(H11*24,2)</f>
        <v>1104.96</v>
      </c>
    </row>
    <row r="12" spans="1:10" ht="45.6" customHeight="1">
      <c r="A12" s="446"/>
      <c r="B12" s="447"/>
      <c r="C12" s="437"/>
      <c r="D12" s="134" t="s">
        <v>327</v>
      </c>
      <c r="E12" s="185" t="s">
        <v>315</v>
      </c>
      <c r="F12" s="134">
        <v>1</v>
      </c>
      <c r="G12" s="133">
        <f>'JOINVILLE - LÍDER'!E137</f>
        <v>11.51</v>
      </c>
      <c r="H12" s="132">
        <f t="shared" ref="H12:H20" si="3">TRUNC(F12*G12,2)</f>
        <v>11.51</v>
      </c>
      <c r="I12" s="132">
        <f t="shared" ref="I12:I20" si="4">TRUNC(H12*12,2)</f>
        <v>138.12</v>
      </c>
      <c r="J12" s="132">
        <f t="shared" ref="J12:J20" si="5">TRUNC(H12*24,2)</f>
        <v>276.24</v>
      </c>
    </row>
    <row r="13" spans="1:10" ht="54.6" customHeight="1">
      <c r="A13" s="446"/>
      <c r="B13" s="447">
        <v>4</v>
      </c>
      <c r="C13" s="436" t="s">
        <v>369</v>
      </c>
      <c r="D13" s="134" t="s">
        <v>328</v>
      </c>
      <c r="E13" s="185" t="s">
        <v>315</v>
      </c>
      <c r="F13" s="134">
        <v>4</v>
      </c>
      <c r="G13" s="133">
        <f>'CRICIÚMA - AUX.ADMINISTR'!E137</f>
        <v>11.51</v>
      </c>
      <c r="H13" s="132">
        <f t="shared" si="3"/>
        <v>46.04</v>
      </c>
      <c r="I13" s="132">
        <f t="shared" si="4"/>
        <v>552.48</v>
      </c>
      <c r="J13" s="132">
        <f t="shared" si="5"/>
        <v>1104.96</v>
      </c>
    </row>
    <row r="14" spans="1:10" ht="48.6" customHeight="1">
      <c r="A14" s="446"/>
      <c r="B14" s="447"/>
      <c r="C14" s="437"/>
      <c r="D14" s="134" t="s">
        <v>329</v>
      </c>
      <c r="E14" s="185" t="s">
        <v>315</v>
      </c>
      <c r="F14" s="134">
        <v>1</v>
      </c>
      <c r="G14" s="133">
        <f>'CRICIÚMA - LÍDER'!E137</f>
        <v>11.51</v>
      </c>
      <c r="H14" s="132">
        <f t="shared" si="3"/>
        <v>11.51</v>
      </c>
      <c r="I14" s="132">
        <f t="shared" si="4"/>
        <v>138.12</v>
      </c>
      <c r="J14" s="132">
        <f t="shared" si="5"/>
        <v>276.24</v>
      </c>
    </row>
    <row r="15" spans="1:10" ht="61.2" customHeight="1">
      <c r="A15" s="446"/>
      <c r="B15" s="447">
        <v>5</v>
      </c>
      <c r="C15" s="436" t="s">
        <v>369</v>
      </c>
      <c r="D15" s="134" t="s">
        <v>330</v>
      </c>
      <c r="E15" s="185" t="s">
        <v>315</v>
      </c>
      <c r="F15" s="134">
        <v>5</v>
      </c>
      <c r="G15" s="133">
        <f>'LAGES - AUX.ADMINISTR'!E137</f>
        <v>11.51</v>
      </c>
      <c r="H15" s="132">
        <f t="shared" si="3"/>
        <v>57.55</v>
      </c>
      <c r="I15" s="132">
        <f t="shared" si="4"/>
        <v>690.6</v>
      </c>
      <c r="J15" s="132">
        <f t="shared" si="5"/>
        <v>1381.2</v>
      </c>
    </row>
    <row r="16" spans="1:10" ht="40.799999999999997" customHeight="1">
      <c r="A16" s="446"/>
      <c r="B16" s="447"/>
      <c r="C16" s="437"/>
      <c r="D16" s="134" t="s">
        <v>331</v>
      </c>
      <c r="E16" s="185" t="s">
        <v>315</v>
      </c>
      <c r="F16" s="134">
        <v>1</v>
      </c>
      <c r="G16" s="133">
        <f>'LAGES - LÍDER'!E137</f>
        <v>11.51</v>
      </c>
      <c r="H16" s="132">
        <f t="shared" si="3"/>
        <v>11.51</v>
      </c>
      <c r="I16" s="132">
        <f t="shared" si="4"/>
        <v>138.12</v>
      </c>
      <c r="J16" s="132">
        <f t="shared" si="5"/>
        <v>276.24</v>
      </c>
    </row>
    <row r="17" spans="1:10" ht="73.8" customHeight="1">
      <c r="A17" s="446"/>
      <c r="B17" s="447">
        <v>6</v>
      </c>
      <c r="C17" s="436" t="s">
        <v>369</v>
      </c>
      <c r="D17" s="134" t="s">
        <v>332</v>
      </c>
      <c r="E17" s="185" t="s">
        <v>315</v>
      </c>
      <c r="F17" s="134">
        <v>7</v>
      </c>
      <c r="G17" s="133">
        <f>'CHAPECÓ - AUX.ADMINISTR'!E137</f>
        <v>11.51</v>
      </c>
      <c r="H17" s="132">
        <f t="shared" si="3"/>
        <v>80.569999999999993</v>
      </c>
      <c r="I17" s="132">
        <f t="shared" si="4"/>
        <v>966.84</v>
      </c>
      <c r="J17" s="132">
        <f t="shared" si="5"/>
        <v>1933.68</v>
      </c>
    </row>
    <row r="18" spans="1:10" ht="45" customHeight="1">
      <c r="A18" s="446"/>
      <c r="B18" s="447"/>
      <c r="C18" s="437"/>
      <c r="D18" s="134" t="s">
        <v>333</v>
      </c>
      <c r="E18" s="185" t="s">
        <v>315</v>
      </c>
      <c r="F18" s="134">
        <v>1</v>
      </c>
      <c r="G18" s="133">
        <f>'CHAPECÓ - LÍDER'!E137</f>
        <v>11.51</v>
      </c>
      <c r="H18" s="132">
        <f t="shared" si="3"/>
        <v>11.51</v>
      </c>
      <c r="I18" s="132">
        <f t="shared" si="4"/>
        <v>138.12</v>
      </c>
      <c r="J18" s="132">
        <f t="shared" si="5"/>
        <v>276.24</v>
      </c>
    </row>
    <row r="19" spans="1:10" ht="64.8" customHeight="1">
      <c r="A19" s="446"/>
      <c r="B19" s="447">
        <v>7</v>
      </c>
      <c r="C19" s="436" t="s">
        <v>369</v>
      </c>
      <c r="D19" s="134" t="s">
        <v>334</v>
      </c>
      <c r="E19" s="185" t="s">
        <v>315</v>
      </c>
      <c r="F19" s="134">
        <v>6</v>
      </c>
      <c r="G19" s="133">
        <f>'DI. CERQUEIRA - AUX.ADMINISTR'!E137</f>
        <v>11.51</v>
      </c>
      <c r="H19" s="132">
        <f t="shared" si="3"/>
        <v>69.06</v>
      </c>
      <c r="I19" s="132">
        <f t="shared" si="4"/>
        <v>828.72</v>
      </c>
      <c r="J19" s="132">
        <f t="shared" si="5"/>
        <v>1657.44</v>
      </c>
    </row>
    <row r="20" spans="1:10" ht="43.8" customHeight="1">
      <c r="A20" s="446"/>
      <c r="B20" s="447"/>
      <c r="C20" s="437"/>
      <c r="D20" s="134" t="s">
        <v>335</v>
      </c>
      <c r="E20" s="185" t="s">
        <v>315</v>
      </c>
      <c r="F20" s="134">
        <v>1</v>
      </c>
      <c r="G20" s="133">
        <f>'DI. CERQUEIRA - LÍDER'!E137</f>
        <v>11.51</v>
      </c>
      <c r="H20" s="132">
        <f t="shared" si="3"/>
        <v>11.51</v>
      </c>
      <c r="I20" s="132">
        <f t="shared" si="4"/>
        <v>138.12</v>
      </c>
      <c r="J20" s="132">
        <f t="shared" si="5"/>
        <v>276.24</v>
      </c>
    </row>
    <row r="21" spans="1:10" ht="39.6" customHeight="1">
      <c r="A21" s="438" t="s">
        <v>173</v>
      </c>
      <c r="B21" s="439"/>
      <c r="C21" s="439"/>
      <c r="D21" s="439"/>
      <c r="E21" s="439"/>
      <c r="F21" s="439"/>
      <c r="G21" s="439"/>
      <c r="H21" s="439"/>
      <c r="I21" s="440"/>
      <c r="J21" s="195">
        <f>SUM(J3:J20)</f>
        <v>40969.199999999997</v>
      </c>
    </row>
    <row r="22" spans="1:10" ht="20.100000000000001" customHeight="1"/>
  </sheetData>
  <mergeCells count="17">
    <mergeCell ref="C13:C14"/>
    <mergeCell ref="C15:C16"/>
    <mergeCell ref="C17:C18"/>
    <mergeCell ref="C19:C20"/>
    <mergeCell ref="A21:I21"/>
    <mergeCell ref="A1:J1"/>
    <mergeCell ref="B3:B6"/>
    <mergeCell ref="B7:B10"/>
    <mergeCell ref="C3:C6"/>
    <mergeCell ref="C7:C10"/>
    <mergeCell ref="A3:A20"/>
    <mergeCell ref="B11:B12"/>
    <mergeCell ref="B13:B14"/>
    <mergeCell ref="B15:B16"/>
    <mergeCell ref="B17:B18"/>
    <mergeCell ref="B19:B20"/>
    <mergeCell ref="C11:C12"/>
  </mergeCells>
  <phoneticPr fontId="13" type="noConversion"/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87DB-BF00-4206-BBA2-48AC0DE8CCF9}">
  <sheetPr>
    <tabColor rgb="FFFF0000"/>
    <pageSetUpPr fitToPage="1"/>
  </sheetPr>
  <dimension ref="A1:I40"/>
  <sheetViews>
    <sheetView view="pageBreakPreview" zoomScale="70" zoomScaleNormal="70" zoomScaleSheetLayoutView="70" workbookViewId="0">
      <selection activeCell="C3" sqref="C3:I3"/>
    </sheetView>
  </sheetViews>
  <sheetFormatPr defaultColWidth="9.21875" defaultRowHeight="13.2"/>
  <cols>
    <col min="1" max="1" width="13.109375" style="12" customWidth="1"/>
    <col min="2" max="2" width="12.33203125" style="12" customWidth="1"/>
    <col min="3" max="3" width="35.77734375" style="12" customWidth="1"/>
    <col min="4" max="5" width="20.77734375" style="12" customWidth="1"/>
    <col min="6" max="6" width="15.77734375" style="12" customWidth="1"/>
    <col min="7" max="7" width="19.44140625" style="12" bestFit="1" customWidth="1"/>
    <col min="8" max="8" width="26.6640625" style="12" customWidth="1"/>
    <col min="9" max="9" width="23.33203125" style="12" customWidth="1"/>
    <col min="10" max="16384" width="9.21875" style="12"/>
  </cols>
  <sheetData>
    <row r="1" spans="1:9" ht="13.05" customHeight="1">
      <c r="A1" s="447" t="s">
        <v>130</v>
      </c>
      <c r="B1" s="447"/>
      <c r="C1" s="447"/>
      <c r="D1" s="447"/>
      <c r="E1" s="447"/>
      <c r="F1" s="447"/>
      <c r="G1" s="447"/>
      <c r="H1" s="447"/>
      <c r="I1" s="447"/>
    </row>
    <row r="2" spans="1:9" ht="20.100000000000001" customHeight="1">
      <c r="A2" s="447"/>
      <c r="B2" s="447"/>
      <c r="C2" s="447"/>
      <c r="D2" s="447"/>
      <c r="E2" s="447"/>
      <c r="F2" s="447"/>
      <c r="G2" s="447"/>
      <c r="H2" s="447"/>
      <c r="I2" s="447"/>
    </row>
    <row r="3" spans="1:9" ht="20.100000000000001" customHeight="1">
      <c r="A3" s="450" t="s">
        <v>131</v>
      </c>
      <c r="B3" s="450"/>
      <c r="C3" s="453"/>
      <c r="D3" s="454"/>
      <c r="E3" s="454"/>
      <c r="F3" s="454"/>
      <c r="G3" s="454"/>
      <c r="H3" s="454"/>
      <c r="I3" s="455"/>
    </row>
    <row r="4" spans="1:9" ht="20.100000000000001" customHeight="1">
      <c r="A4" s="450" t="s">
        <v>132</v>
      </c>
      <c r="B4" s="450"/>
      <c r="C4" s="453"/>
      <c r="D4" s="454"/>
      <c r="E4" s="454"/>
      <c r="F4" s="454"/>
      <c r="G4" s="454"/>
      <c r="H4" s="454"/>
      <c r="I4" s="455"/>
    </row>
    <row r="5" spans="1:9" ht="20.100000000000001" customHeight="1">
      <c r="A5" s="450" t="s">
        <v>133</v>
      </c>
      <c r="B5" s="450"/>
      <c r="C5" s="453"/>
      <c r="D5" s="454"/>
      <c r="E5" s="454"/>
      <c r="F5" s="454"/>
      <c r="G5" s="454"/>
      <c r="H5" s="454"/>
      <c r="I5" s="455"/>
    </row>
    <row r="6" spans="1:9" ht="20.100000000000001" customHeight="1">
      <c r="A6" s="450" t="s">
        <v>134</v>
      </c>
      <c r="B6" s="450"/>
      <c r="C6" s="453"/>
      <c r="D6" s="454"/>
      <c r="E6" s="454"/>
      <c r="F6" s="454"/>
      <c r="G6" s="454"/>
      <c r="H6" s="454"/>
      <c r="I6" s="455"/>
    </row>
    <row r="7" spans="1:9" ht="20.100000000000001" customHeight="1">
      <c r="A7" s="450" t="s">
        <v>135</v>
      </c>
      <c r="B7" s="450"/>
      <c r="C7" s="139"/>
      <c r="D7" s="204"/>
      <c r="E7" s="198" t="s">
        <v>136</v>
      </c>
      <c r="F7" s="205"/>
      <c r="G7" s="198" t="s">
        <v>137</v>
      </c>
      <c r="H7" s="453"/>
      <c r="I7" s="455"/>
    </row>
    <row r="8" spans="1:9" ht="20.100000000000001" customHeight="1">
      <c r="A8" s="450" t="s">
        <v>176</v>
      </c>
      <c r="B8" s="450"/>
      <c r="C8" s="453"/>
      <c r="D8" s="454"/>
      <c r="E8" s="454"/>
      <c r="F8" s="454"/>
      <c r="G8" s="198" t="s">
        <v>138</v>
      </c>
      <c r="H8" s="139"/>
      <c r="I8" s="140"/>
    </row>
    <row r="9" spans="1:9" ht="33.6" customHeight="1">
      <c r="A9" s="450" t="s">
        <v>139</v>
      </c>
      <c r="B9" s="450"/>
      <c r="C9" s="453"/>
      <c r="D9" s="454"/>
      <c r="E9" s="454"/>
      <c r="F9" s="454"/>
      <c r="G9" s="454"/>
      <c r="H9" s="454"/>
      <c r="I9" s="455"/>
    </row>
    <row r="10" spans="1:9" ht="37.799999999999997" customHeight="1">
      <c r="A10" s="461" t="s">
        <v>370</v>
      </c>
      <c r="B10" s="461"/>
      <c r="C10" s="461"/>
      <c r="D10" s="461"/>
      <c r="E10" s="461"/>
      <c r="F10" s="461"/>
      <c r="G10" s="461"/>
      <c r="H10" s="461"/>
      <c r="I10" s="461"/>
    </row>
    <row r="11" spans="1:9" ht="43.05" customHeight="1">
      <c r="A11" s="209" t="s">
        <v>184</v>
      </c>
      <c r="B11" s="199" t="s">
        <v>172</v>
      </c>
      <c r="C11" s="199" t="s">
        <v>303</v>
      </c>
      <c r="D11" s="199" t="s">
        <v>349</v>
      </c>
      <c r="E11" s="199" t="s">
        <v>304</v>
      </c>
      <c r="F11" s="199" t="s">
        <v>281</v>
      </c>
      <c r="G11" s="199" t="s">
        <v>140</v>
      </c>
      <c r="H11" s="199" t="s">
        <v>185</v>
      </c>
      <c r="I11" s="199" t="s">
        <v>174</v>
      </c>
    </row>
    <row r="12" spans="1:9" ht="60" customHeight="1">
      <c r="A12" s="446">
        <v>1</v>
      </c>
      <c r="B12" s="200">
        <v>1</v>
      </c>
      <c r="C12" s="211" t="s">
        <v>364</v>
      </c>
      <c r="D12" s="203" t="s">
        <v>350</v>
      </c>
      <c r="E12" s="185" t="s">
        <v>357</v>
      </c>
      <c r="F12" s="185">
        <v>24</v>
      </c>
      <c r="G12" s="132">
        <f>SUM('QUADRO DETALHADO PROPOSTA'!H3:H6)</f>
        <v>957.69</v>
      </c>
      <c r="H12" s="132">
        <f>TRUNC(G12*12,2)</f>
        <v>11492.28</v>
      </c>
      <c r="I12" s="206">
        <f>TRUNC(G12*F12,2)</f>
        <v>22984.560000000001</v>
      </c>
    </row>
    <row r="13" spans="1:9" ht="60" customHeight="1">
      <c r="A13" s="446"/>
      <c r="B13" s="200">
        <v>2</v>
      </c>
      <c r="C13" s="211" t="s">
        <v>365</v>
      </c>
      <c r="D13" s="203" t="s">
        <v>351</v>
      </c>
      <c r="E13" s="185" t="s">
        <v>357</v>
      </c>
      <c r="F13" s="185">
        <v>24</v>
      </c>
      <c r="G13" s="132">
        <f>SUM('QUADRO DETALHADO PROPOSTA'!H7:H10)</f>
        <v>392.55</v>
      </c>
      <c r="H13" s="132">
        <f>TRUNC(G13*12,2)</f>
        <v>4710.6000000000004</v>
      </c>
      <c r="I13" s="206">
        <f t="shared" ref="I13:I18" si="0">TRUNC(G13*F13,2)</f>
        <v>9421.2000000000007</v>
      </c>
    </row>
    <row r="14" spans="1:9" ht="60" customHeight="1">
      <c r="A14" s="446"/>
      <c r="B14" s="199">
        <v>3</v>
      </c>
      <c r="C14" s="211" t="s">
        <v>366</v>
      </c>
      <c r="D14" s="185" t="s">
        <v>352</v>
      </c>
      <c r="E14" s="185" t="s">
        <v>357</v>
      </c>
      <c r="F14" s="185">
        <v>24</v>
      </c>
      <c r="G14" s="132">
        <f>SUM('QUADRO DETALHADO PROPOSTA'!H11:H12)</f>
        <v>57.55</v>
      </c>
      <c r="H14" s="132">
        <f>TRUNC(G14*12,2)</f>
        <v>690.6</v>
      </c>
      <c r="I14" s="206">
        <f t="shared" si="0"/>
        <v>1381.2</v>
      </c>
    </row>
    <row r="15" spans="1:9" ht="60" customHeight="1">
      <c r="A15" s="446"/>
      <c r="B15" s="199">
        <v>4</v>
      </c>
      <c r="C15" s="211" t="s">
        <v>366</v>
      </c>
      <c r="D15" s="185" t="s">
        <v>353</v>
      </c>
      <c r="E15" s="185" t="s">
        <v>357</v>
      </c>
      <c r="F15" s="185">
        <v>24</v>
      </c>
      <c r="G15" s="132">
        <f>SUM('QUADRO DETALHADO PROPOSTA'!H13:H14)</f>
        <v>57.55</v>
      </c>
      <c r="H15" s="132">
        <f t="shared" ref="H15:H18" si="1">TRUNC(G15*12,2)</f>
        <v>690.6</v>
      </c>
      <c r="I15" s="206">
        <f t="shared" si="0"/>
        <v>1381.2</v>
      </c>
    </row>
    <row r="16" spans="1:9" ht="60" customHeight="1">
      <c r="A16" s="446"/>
      <c r="B16" s="199">
        <v>5</v>
      </c>
      <c r="C16" s="211" t="s">
        <v>366</v>
      </c>
      <c r="D16" s="185" t="s">
        <v>354</v>
      </c>
      <c r="E16" s="185" t="s">
        <v>357</v>
      </c>
      <c r="F16" s="185">
        <v>24</v>
      </c>
      <c r="G16" s="132">
        <f>SUM('QUADRO DETALHADO PROPOSTA'!H15:H16)</f>
        <v>69.06</v>
      </c>
      <c r="H16" s="132">
        <f t="shared" si="1"/>
        <v>828.72</v>
      </c>
      <c r="I16" s="206">
        <f t="shared" si="0"/>
        <v>1657.44</v>
      </c>
    </row>
    <row r="17" spans="1:9" ht="60" customHeight="1">
      <c r="A17" s="446"/>
      <c r="B17" s="199">
        <v>6</v>
      </c>
      <c r="C17" s="211" t="s">
        <v>366</v>
      </c>
      <c r="D17" s="185" t="s">
        <v>355</v>
      </c>
      <c r="E17" s="185" t="s">
        <v>357</v>
      </c>
      <c r="F17" s="185">
        <v>24</v>
      </c>
      <c r="G17" s="132">
        <f>SUM('QUADRO DETALHADO PROPOSTA'!H17:H18)</f>
        <v>92.08</v>
      </c>
      <c r="H17" s="132">
        <f t="shared" si="1"/>
        <v>1104.96</v>
      </c>
      <c r="I17" s="206">
        <f t="shared" si="0"/>
        <v>2209.92</v>
      </c>
    </row>
    <row r="18" spans="1:9" ht="60" customHeight="1">
      <c r="A18" s="446"/>
      <c r="B18" s="199">
        <v>7</v>
      </c>
      <c r="C18" s="211" t="s">
        <v>366</v>
      </c>
      <c r="D18" s="185" t="s">
        <v>356</v>
      </c>
      <c r="E18" s="185" t="s">
        <v>357</v>
      </c>
      <c r="F18" s="185">
        <v>24</v>
      </c>
      <c r="G18" s="132">
        <f>SUM('QUADRO DETALHADO PROPOSTA'!H19:H20)</f>
        <v>80.569999999999993</v>
      </c>
      <c r="H18" s="132">
        <f t="shared" si="1"/>
        <v>966.84</v>
      </c>
      <c r="I18" s="206">
        <f t="shared" si="0"/>
        <v>1933.68</v>
      </c>
    </row>
    <row r="19" spans="1:9" ht="39.6" customHeight="1">
      <c r="A19" s="448" t="s">
        <v>358</v>
      </c>
      <c r="B19" s="449"/>
      <c r="C19" s="449"/>
      <c r="D19" s="449"/>
      <c r="E19" s="449"/>
      <c r="F19" s="449"/>
      <c r="G19" s="207">
        <f>SUM(G12:G18)</f>
        <v>1707.05</v>
      </c>
      <c r="H19" s="207">
        <f>SUM(H12:H18)</f>
        <v>20484.599999999999</v>
      </c>
      <c r="I19" s="208">
        <f>SUM(I12:I18)</f>
        <v>40969.199999999997</v>
      </c>
    </row>
    <row r="20" spans="1:9" ht="20.100000000000001" customHeight="1"/>
    <row r="21" spans="1:9" ht="14.4" customHeight="1">
      <c r="A21" s="456" t="s">
        <v>141</v>
      </c>
      <c r="B21" s="456"/>
      <c r="C21" s="194"/>
    </row>
    <row r="22" spans="1:9" ht="48.6" customHeight="1">
      <c r="A22" s="457" t="s">
        <v>142</v>
      </c>
      <c r="B22" s="457"/>
      <c r="C22" s="457"/>
      <c r="D22" s="457"/>
      <c r="E22" s="457"/>
      <c r="F22" s="457"/>
      <c r="G22" s="457"/>
      <c r="H22" s="457"/>
      <c r="I22" s="457"/>
    </row>
    <row r="24" spans="1:9" ht="30" customHeight="1">
      <c r="A24" s="457" t="s">
        <v>143</v>
      </c>
      <c r="B24" s="457"/>
      <c r="C24" s="457"/>
      <c r="D24" s="457"/>
      <c r="E24" s="457"/>
      <c r="F24" s="457"/>
      <c r="G24" s="457"/>
      <c r="H24" s="457"/>
      <c r="I24" s="457"/>
    </row>
    <row r="26" spans="1:9" ht="13.2" customHeight="1">
      <c r="A26" s="452" t="s">
        <v>144</v>
      </c>
      <c r="B26" s="452"/>
      <c r="C26" s="452"/>
      <c r="D26" s="452"/>
      <c r="E26" s="452"/>
      <c r="F26" s="452"/>
      <c r="G26" s="452"/>
      <c r="H26" s="452"/>
      <c r="I26" s="452"/>
    </row>
    <row r="27" spans="1:9" ht="20.100000000000001" customHeight="1">
      <c r="A27" s="450" t="s">
        <v>145</v>
      </c>
      <c r="B27" s="450"/>
      <c r="C27" s="453"/>
      <c r="D27" s="454"/>
      <c r="E27" s="454"/>
      <c r="F27" s="454"/>
      <c r="G27" s="454"/>
      <c r="H27" s="454"/>
      <c r="I27" s="455"/>
    </row>
    <row r="28" spans="1:9" ht="20.100000000000001" customHeight="1">
      <c r="A28" s="450" t="s">
        <v>146</v>
      </c>
      <c r="B28" s="450"/>
      <c r="C28" s="453"/>
      <c r="D28" s="454"/>
      <c r="E28" s="454"/>
      <c r="F28" s="454"/>
      <c r="G28" s="454"/>
      <c r="H28" s="454"/>
      <c r="I28" s="455"/>
    </row>
    <row r="29" spans="1:9" ht="20.100000000000001" customHeight="1">
      <c r="A29" s="450" t="s">
        <v>133</v>
      </c>
      <c r="B29" s="450"/>
      <c r="C29" s="453"/>
      <c r="D29" s="454"/>
      <c r="E29" s="454"/>
      <c r="F29" s="454"/>
      <c r="G29" s="454"/>
      <c r="H29" s="454"/>
      <c r="I29" s="455"/>
    </row>
    <row r="30" spans="1:9" ht="20.100000000000001" customHeight="1">
      <c r="A30" s="450" t="s">
        <v>134</v>
      </c>
      <c r="B30" s="450"/>
      <c r="C30" s="453"/>
      <c r="D30" s="454"/>
      <c r="E30" s="454"/>
      <c r="F30" s="454"/>
      <c r="G30" s="454"/>
      <c r="H30" s="454"/>
      <c r="I30" s="455"/>
    </row>
    <row r="31" spans="1:9" ht="20.100000000000001" customHeight="1">
      <c r="A31" s="450" t="s">
        <v>147</v>
      </c>
      <c r="B31" s="450"/>
      <c r="C31" s="453"/>
      <c r="D31" s="454"/>
      <c r="E31" s="454"/>
      <c r="F31" s="454"/>
      <c r="G31" s="454"/>
      <c r="H31" s="454"/>
      <c r="I31" s="455"/>
    </row>
    <row r="32" spans="1:9" ht="20.100000000000001" customHeight="1">
      <c r="A32" s="450" t="s">
        <v>148</v>
      </c>
      <c r="B32" s="450"/>
      <c r="C32" s="453"/>
      <c r="D32" s="454"/>
      <c r="E32" s="455"/>
      <c r="F32" s="130" t="s">
        <v>149</v>
      </c>
      <c r="G32" s="460"/>
      <c r="H32" s="460"/>
      <c r="I32" s="460"/>
    </row>
    <row r="33" spans="1:9" ht="20.100000000000001" customHeight="1">
      <c r="A33" s="450" t="s">
        <v>150</v>
      </c>
      <c r="B33" s="450"/>
      <c r="C33" s="453"/>
      <c r="D33" s="454"/>
      <c r="E33" s="455"/>
      <c r="F33" s="130" t="s">
        <v>138</v>
      </c>
      <c r="G33" s="451"/>
      <c r="H33" s="451"/>
      <c r="I33" s="451"/>
    </row>
    <row r="34" spans="1:9" ht="20.100000000000001" customHeight="1"/>
    <row r="35" spans="1:9" ht="20.100000000000001" customHeight="1"/>
    <row r="37" spans="1:9" ht="13.2" customHeight="1">
      <c r="A37" s="458" t="s">
        <v>178</v>
      </c>
      <c r="B37" s="458"/>
      <c r="C37" s="458"/>
      <c r="D37" s="458"/>
      <c r="E37" s="458"/>
      <c r="F37" s="458"/>
      <c r="G37" s="458"/>
      <c r="H37" s="458"/>
      <c r="I37" s="458"/>
    </row>
    <row r="39" spans="1:9">
      <c r="A39" s="459" t="s">
        <v>317</v>
      </c>
      <c r="B39" s="459"/>
      <c r="C39" s="459"/>
      <c r="D39" s="459"/>
      <c r="E39" s="459"/>
      <c r="F39" s="459"/>
      <c r="G39" s="459"/>
      <c r="H39" s="459"/>
      <c r="I39" s="459"/>
    </row>
    <row r="40" spans="1:9">
      <c r="A40" s="459" t="s">
        <v>318</v>
      </c>
      <c r="B40" s="459"/>
      <c r="C40" s="459"/>
      <c r="D40" s="459"/>
      <c r="E40" s="459"/>
      <c r="F40" s="459"/>
      <c r="G40" s="459"/>
      <c r="H40" s="459"/>
      <c r="I40" s="459"/>
    </row>
  </sheetData>
  <mergeCells count="41">
    <mergeCell ref="A5:B5"/>
    <mergeCell ref="C5:I5"/>
    <mergeCell ref="A1:I2"/>
    <mergeCell ref="A3:B3"/>
    <mergeCell ref="C3:I3"/>
    <mergeCell ref="A4:B4"/>
    <mergeCell ref="C4:I4"/>
    <mergeCell ref="A9:B9"/>
    <mergeCell ref="C9:I9"/>
    <mergeCell ref="A10:I10"/>
    <mergeCell ref="A12:A18"/>
    <mergeCell ref="A6:B6"/>
    <mergeCell ref="C6:I6"/>
    <mergeCell ref="A7:B7"/>
    <mergeCell ref="H7:I7"/>
    <mergeCell ref="A8:B8"/>
    <mergeCell ref="C8:F8"/>
    <mergeCell ref="A37:I37"/>
    <mergeCell ref="A39:I39"/>
    <mergeCell ref="A40:I40"/>
    <mergeCell ref="A30:B30"/>
    <mergeCell ref="C30:I30"/>
    <mergeCell ref="A31:B31"/>
    <mergeCell ref="C31:I31"/>
    <mergeCell ref="A32:B32"/>
    <mergeCell ref="G32:I32"/>
    <mergeCell ref="C32:E32"/>
    <mergeCell ref="C33:E33"/>
    <mergeCell ref="A19:F19"/>
    <mergeCell ref="A33:B33"/>
    <mergeCell ref="G33:I33"/>
    <mergeCell ref="A26:I26"/>
    <mergeCell ref="A27:B27"/>
    <mergeCell ref="C27:I27"/>
    <mergeCell ref="A28:B28"/>
    <mergeCell ref="C28:I28"/>
    <mergeCell ref="A29:B29"/>
    <mergeCell ref="C29:I29"/>
    <mergeCell ref="A21:B21"/>
    <mergeCell ref="A22:I22"/>
    <mergeCell ref="A24:I2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DC29B-7A68-49F9-BCB7-3D7B9268FEE5}">
  <sheetPr>
    <tabColor theme="4" tint="0.59999389629810485"/>
  </sheetPr>
  <dimension ref="A1:J16"/>
  <sheetViews>
    <sheetView zoomScale="70" zoomScaleNormal="70" workbookViewId="0">
      <selection activeCell="E10" sqref="E10"/>
    </sheetView>
  </sheetViews>
  <sheetFormatPr defaultRowHeight="14.4"/>
  <cols>
    <col min="1" max="1" width="5.21875" bestFit="1" customWidth="1"/>
    <col min="2" max="2" width="30" customWidth="1"/>
    <col min="3" max="3" width="16.6640625" customWidth="1"/>
    <col min="4" max="4" width="15.6640625" customWidth="1"/>
    <col min="5" max="6" width="17.77734375" customWidth="1"/>
    <col min="7" max="7" width="22.88671875" customWidth="1"/>
    <col min="8" max="8" width="24" customWidth="1"/>
    <col min="9" max="9" width="18.44140625" customWidth="1"/>
  </cols>
  <sheetData>
    <row r="1" spans="1:10" ht="30" customHeight="1">
      <c r="A1" s="232" t="s">
        <v>306</v>
      </c>
      <c r="B1" s="233"/>
      <c r="C1" s="233"/>
      <c r="D1" s="233"/>
      <c r="E1" s="233"/>
      <c r="F1" s="233"/>
      <c r="G1" s="233"/>
      <c r="H1" s="234"/>
      <c r="I1" s="147"/>
    </row>
    <row r="2" spans="1:10" ht="30" customHeight="1">
      <c r="A2" s="236" t="s">
        <v>339</v>
      </c>
      <c r="B2" s="237"/>
      <c r="C2" s="237"/>
      <c r="D2" s="237"/>
      <c r="E2" s="237"/>
      <c r="F2" s="237"/>
      <c r="G2" s="237"/>
      <c r="H2" s="238"/>
      <c r="I2" s="147"/>
    </row>
    <row r="3" spans="1:10" ht="95.4" customHeight="1">
      <c r="A3" s="187" t="s">
        <v>172</v>
      </c>
      <c r="B3" s="187" t="s">
        <v>303</v>
      </c>
      <c r="C3" s="187" t="s">
        <v>304</v>
      </c>
      <c r="D3" s="187" t="s">
        <v>340</v>
      </c>
      <c r="E3" s="187" t="s">
        <v>305</v>
      </c>
      <c r="F3" s="187" t="s">
        <v>140</v>
      </c>
      <c r="G3" s="187" t="s">
        <v>308</v>
      </c>
      <c r="H3" s="187" t="s">
        <v>309</v>
      </c>
      <c r="I3" s="190"/>
      <c r="J3" s="191"/>
    </row>
    <row r="4" spans="1:10" ht="65.400000000000006" customHeight="1">
      <c r="A4" s="186">
        <v>1</v>
      </c>
      <c r="B4" s="193" t="s">
        <v>363</v>
      </c>
      <c r="C4" s="152" t="s">
        <v>307</v>
      </c>
      <c r="D4" s="152">
        <v>48</v>
      </c>
      <c r="E4" s="192">
        <v>335</v>
      </c>
      <c r="F4" s="192">
        <f>D4/24*E4</f>
        <v>670</v>
      </c>
      <c r="G4" s="188">
        <f>TRUNC(F4*12,2)</f>
        <v>8040</v>
      </c>
      <c r="H4" s="189">
        <f>TRUNC(F4*24,2)</f>
        <v>16080</v>
      </c>
      <c r="I4" s="147"/>
    </row>
    <row r="5" spans="1:10" ht="30" customHeight="1"/>
    <row r="6" spans="1:10" ht="30" customHeight="1"/>
    <row r="7" spans="1:10" ht="30" customHeight="1">
      <c r="A7" s="235" t="s">
        <v>310</v>
      </c>
      <c r="B7" s="235"/>
      <c r="C7" s="235"/>
      <c r="D7" s="235"/>
      <c r="E7" s="235"/>
      <c r="F7" s="235"/>
      <c r="G7" s="235"/>
      <c r="H7" s="235"/>
    </row>
    <row r="8" spans="1:10" ht="91.8" customHeight="1">
      <c r="A8" s="187" t="s">
        <v>172</v>
      </c>
      <c r="B8" s="187" t="s">
        <v>303</v>
      </c>
      <c r="C8" s="187" t="s">
        <v>304</v>
      </c>
      <c r="D8" s="187" t="s">
        <v>340</v>
      </c>
      <c r="E8" s="187" t="s">
        <v>305</v>
      </c>
      <c r="F8" s="187" t="s">
        <v>140</v>
      </c>
      <c r="G8" s="187" t="s">
        <v>308</v>
      </c>
      <c r="H8" s="187" t="s">
        <v>309</v>
      </c>
    </row>
    <row r="9" spans="1:10" ht="62.4" customHeight="1">
      <c r="A9" s="153">
        <v>2</v>
      </c>
      <c r="B9" s="193" t="s">
        <v>363</v>
      </c>
      <c r="C9" s="152" t="s">
        <v>307</v>
      </c>
      <c r="D9" s="152">
        <v>24</v>
      </c>
      <c r="E9" s="192">
        <v>335</v>
      </c>
      <c r="F9" s="192">
        <f>D9/24*E9</f>
        <v>335</v>
      </c>
      <c r="G9" s="188">
        <f>TRUNC(F9*12,2)</f>
        <v>4020</v>
      </c>
      <c r="H9" s="189">
        <f>TRUNC(F9*24)</f>
        <v>8040</v>
      </c>
    </row>
    <row r="10" spans="1:10" ht="30" customHeight="1"/>
    <row r="11" spans="1:10" ht="30" customHeight="1"/>
    <row r="12" spans="1:10" ht="30" customHeight="1"/>
    <row r="13" spans="1:10" ht="30" customHeight="1"/>
    <row r="14" spans="1:10" ht="30" customHeight="1"/>
    <row r="15" spans="1:10" ht="30" customHeight="1"/>
    <row r="16" spans="1:10" ht="30" customHeight="1"/>
  </sheetData>
  <mergeCells count="3">
    <mergeCell ref="A1:H1"/>
    <mergeCell ref="A7:H7"/>
    <mergeCell ref="A2:H2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1EF8-D126-4CD0-A0FB-908AE192C84B}">
  <sheetPr>
    <tabColor rgb="FF92D050"/>
    <pageSetUpPr fitToPage="1"/>
  </sheetPr>
  <dimension ref="A1:J19"/>
  <sheetViews>
    <sheetView zoomScale="90" zoomScaleNormal="90" workbookViewId="0">
      <selection activeCell="H19" sqref="H19"/>
    </sheetView>
  </sheetViews>
  <sheetFormatPr defaultColWidth="9.21875" defaultRowHeight="13.2"/>
  <cols>
    <col min="1" max="1" width="10.21875" style="12" customWidth="1"/>
    <col min="2" max="2" width="7" style="12" customWidth="1"/>
    <col min="3" max="3" width="28.21875" style="12" bestFit="1" customWidth="1"/>
    <col min="4" max="4" width="21.88671875" style="12" bestFit="1" customWidth="1"/>
    <col min="5" max="5" width="17.88671875" style="12" bestFit="1" customWidth="1"/>
    <col min="6" max="6" width="22.5546875" style="12" bestFit="1" customWidth="1"/>
    <col min="7" max="7" width="18.44140625" style="12" customWidth="1"/>
    <col min="8" max="8" width="15.77734375" style="12" customWidth="1"/>
    <col min="9" max="9" width="13.33203125" style="12" bestFit="1" customWidth="1"/>
    <col min="10" max="10" width="18.44140625" style="12" customWidth="1"/>
    <col min="11" max="16384" width="9.21875" style="12"/>
  </cols>
  <sheetData>
    <row r="1" spans="1:10" ht="47.4" customHeight="1">
      <c r="A1" s="242" t="s">
        <v>190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ht="65.400000000000006" customHeight="1">
      <c r="A2" s="143" t="s">
        <v>184</v>
      </c>
      <c r="B2" s="144" t="s">
        <v>181</v>
      </c>
      <c r="C2" s="144" t="s">
        <v>182</v>
      </c>
      <c r="D2" s="145" t="s">
        <v>194</v>
      </c>
      <c r="E2" s="145" t="s">
        <v>186</v>
      </c>
      <c r="F2" s="145" t="s">
        <v>187</v>
      </c>
      <c r="G2" s="145" t="s">
        <v>120</v>
      </c>
      <c r="H2" s="145" t="s">
        <v>188</v>
      </c>
      <c r="I2" s="146" t="s">
        <v>121</v>
      </c>
      <c r="J2" s="146" t="s">
        <v>189</v>
      </c>
    </row>
    <row r="3" spans="1:10" ht="30" customHeight="1">
      <c r="A3" s="241" t="s">
        <v>248</v>
      </c>
      <c r="B3" s="239">
        <v>1</v>
      </c>
      <c r="C3" s="151" t="s">
        <v>259</v>
      </c>
      <c r="D3" s="244" t="s">
        <v>242</v>
      </c>
      <c r="E3" s="3">
        <v>22</v>
      </c>
      <c r="F3" s="3">
        <v>2</v>
      </c>
      <c r="G3" s="157">
        <f>POSTOS!F6</f>
        <v>0</v>
      </c>
      <c r="H3" s="141">
        <v>0</v>
      </c>
      <c r="I3" s="142">
        <f>G3*6%</f>
        <v>0</v>
      </c>
      <c r="J3" s="142">
        <f>TRUNC((H3*F3*E3)-I3,2)</f>
        <v>0</v>
      </c>
    </row>
    <row r="4" spans="1:10" ht="30" customHeight="1">
      <c r="A4" s="241"/>
      <c r="B4" s="243"/>
      <c r="C4" s="151" t="s">
        <v>175</v>
      </c>
      <c r="D4" s="245"/>
      <c r="E4" s="3">
        <v>22</v>
      </c>
      <c r="F4" s="3">
        <v>2</v>
      </c>
      <c r="G4" s="157">
        <f>POSTOS!F7</f>
        <v>0</v>
      </c>
      <c r="H4" s="141">
        <v>0</v>
      </c>
      <c r="I4" s="142">
        <f t="shared" ref="I4:I16" si="0">G4*6%</f>
        <v>0</v>
      </c>
      <c r="J4" s="142">
        <f t="shared" ref="J4:J18" si="1">TRUNC((H4*F4*E4)-I4,2)</f>
        <v>0</v>
      </c>
    </row>
    <row r="5" spans="1:10" ht="30" customHeight="1">
      <c r="A5" s="241"/>
      <c r="B5" s="240"/>
      <c r="C5" s="151" t="s">
        <v>206</v>
      </c>
      <c r="D5" s="246"/>
      <c r="E5" s="3">
        <v>22</v>
      </c>
      <c r="F5" s="3">
        <v>2</v>
      </c>
      <c r="G5" s="157">
        <f>POSTOS!F8</f>
        <v>0</v>
      </c>
      <c r="H5" s="141">
        <v>0</v>
      </c>
      <c r="I5" s="142">
        <f t="shared" si="0"/>
        <v>0</v>
      </c>
      <c r="J5" s="142">
        <f t="shared" si="1"/>
        <v>0</v>
      </c>
    </row>
    <row r="6" spans="1:10" ht="30" customHeight="1">
      <c r="A6" s="241"/>
      <c r="B6" s="239">
        <v>2</v>
      </c>
      <c r="C6" s="151" t="s">
        <v>152</v>
      </c>
      <c r="D6" s="244" t="s">
        <v>243</v>
      </c>
      <c r="E6" s="3">
        <v>22</v>
      </c>
      <c r="F6" s="3">
        <v>2</v>
      </c>
      <c r="G6" s="157">
        <f>POSTOS!F9</f>
        <v>0</v>
      </c>
      <c r="H6" s="141">
        <v>0</v>
      </c>
      <c r="I6" s="142">
        <f t="shared" si="0"/>
        <v>0</v>
      </c>
      <c r="J6" s="142">
        <f t="shared" si="1"/>
        <v>0</v>
      </c>
    </row>
    <row r="7" spans="1:10" ht="30" customHeight="1">
      <c r="A7" s="241"/>
      <c r="B7" s="243"/>
      <c r="C7" s="151" t="s">
        <v>207</v>
      </c>
      <c r="D7" s="245"/>
      <c r="E7" s="3">
        <v>22</v>
      </c>
      <c r="F7" s="3">
        <v>2</v>
      </c>
      <c r="G7" s="157">
        <f>POSTOS!F10</f>
        <v>0</v>
      </c>
      <c r="H7" s="141">
        <v>0</v>
      </c>
      <c r="I7" s="142">
        <f t="shared" si="0"/>
        <v>0</v>
      </c>
      <c r="J7" s="142">
        <f t="shared" si="1"/>
        <v>0</v>
      </c>
    </row>
    <row r="8" spans="1:10" ht="30" customHeight="1">
      <c r="A8" s="241"/>
      <c r="B8" s="240"/>
      <c r="C8" s="151" t="s">
        <v>208</v>
      </c>
      <c r="D8" s="246"/>
      <c r="E8" s="3">
        <v>22</v>
      </c>
      <c r="F8" s="3">
        <v>2</v>
      </c>
      <c r="G8" s="157">
        <f>POSTOS!F11</f>
        <v>0</v>
      </c>
      <c r="H8" s="141">
        <v>0</v>
      </c>
      <c r="I8" s="142">
        <f t="shared" si="0"/>
        <v>0</v>
      </c>
      <c r="J8" s="142">
        <f t="shared" si="1"/>
        <v>0</v>
      </c>
    </row>
    <row r="9" spans="1:10" ht="30" customHeight="1">
      <c r="A9" s="241"/>
      <c r="B9" s="239">
        <v>3</v>
      </c>
      <c r="C9" s="151" t="s">
        <v>152</v>
      </c>
      <c r="D9" s="244" t="s">
        <v>244</v>
      </c>
      <c r="E9" s="3">
        <v>22</v>
      </c>
      <c r="F9" s="3">
        <v>2</v>
      </c>
      <c r="G9" s="157">
        <f>POSTOS!F12</f>
        <v>0</v>
      </c>
      <c r="H9" s="141">
        <v>0</v>
      </c>
      <c r="I9" s="142">
        <f t="shared" si="0"/>
        <v>0</v>
      </c>
      <c r="J9" s="142">
        <f t="shared" si="1"/>
        <v>0</v>
      </c>
    </row>
    <row r="10" spans="1:10" ht="30" customHeight="1">
      <c r="A10" s="241"/>
      <c r="B10" s="240"/>
      <c r="C10" s="151" t="s">
        <v>260</v>
      </c>
      <c r="D10" s="246"/>
      <c r="E10" s="3">
        <v>22</v>
      </c>
      <c r="F10" s="3">
        <v>2</v>
      </c>
      <c r="G10" s="157">
        <f>POSTOS!F13</f>
        <v>0</v>
      </c>
      <c r="H10" s="141">
        <v>0</v>
      </c>
      <c r="I10" s="142">
        <f t="shared" si="0"/>
        <v>0</v>
      </c>
      <c r="J10" s="142">
        <f t="shared" si="1"/>
        <v>0</v>
      </c>
    </row>
    <row r="11" spans="1:10" ht="30" customHeight="1">
      <c r="A11" s="241"/>
      <c r="B11" s="239">
        <v>4</v>
      </c>
      <c r="C11" s="151" t="s">
        <v>152</v>
      </c>
      <c r="D11" s="244" t="s">
        <v>245</v>
      </c>
      <c r="E11" s="3">
        <v>22</v>
      </c>
      <c r="F11" s="3">
        <v>2</v>
      </c>
      <c r="G11" s="157">
        <f>POSTOS!F14</f>
        <v>0</v>
      </c>
      <c r="H11" s="141">
        <v>0</v>
      </c>
      <c r="I11" s="142">
        <f t="shared" si="0"/>
        <v>0</v>
      </c>
      <c r="J11" s="142">
        <f t="shared" si="1"/>
        <v>0</v>
      </c>
    </row>
    <row r="12" spans="1:10" ht="30" customHeight="1">
      <c r="A12" s="241"/>
      <c r="B12" s="240"/>
      <c r="C12" s="151" t="s">
        <v>207</v>
      </c>
      <c r="D12" s="246"/>
      <c r="E12" s="3">
        <v>22</v>
      </c>
      <c r="F12" s="3">
        <v>2</v>
      </c>
      <c r="G12" s="157">
        <f>POSTOS!F15</f>
        <v>0</v>
      </c>
      <c r="H12" s="141">
        <v>0</v>
      </c>
      <c r="I12" s="142">
        <f t="shared" si="0"/>
        <v>0</v>
      </c>
      <c r="J12" s="142">
        <f t="shared" si="1"/>
        <v>0</v>
      </c>
    </row>
    <row r="13" spans="1:10" ht="30" customHeight="1">
      <c r="A13" s="241"/>
      <c r="B13" s="239">
        <v>5</v>
      </c>
      <c r="C13" s="151" t="s">
        <v>152</v>
      </c>
      <c r="D13" s="244" t="s">
        <v>246</v>
      </c>
      <c r="E13" s="3">
        <v>22</v>
      </c>
      <c r="F13" s="3">
        <v>2</v>
      </c>
      <c r="G13" s="157">
        <f>POSTOS!F16</f>
        <v>0</v>
      </c>
      <c r="H13" s="141">
        <v>0</v>
      </c>
      <c r="I13" s="142">
        <f t="shared" si="0"/>
        <v>0</v>
      </c>
      <c r="J13" s="142">
        <f t="shared" si="1"/>
        <v>0</v>
      </c>
    </row>
    <row r="14" spans="1:10" ht="30" customHeight="1">
      <c r="A14" s="241"/>
      <c r="B14" s="240"/>
      <c r="C14" s="151" t="s">
        <v>260</v>
      </c>
      <c r="D14" s="246"/>
      <c r="E14" s="3">
        <v>22</v>
      </c>
      <c r="F14" s="3">
        <v>2</v>
      </c>
      <c r="G14" s="157">
        <f>POSTOS!F17</f>
        <v>0</v>
      </c>
      <c r="H14" s="141">
        <v>0</v>
      </c>
      <c r="I14" s="142">
        <f t="shared" si="0"/>
        <v>0</v>
      </c>
      <c r="J14" s="142">
        <f t="shared" si="1"/>
        <v>0</v>
      </c>
    </row>
    <row r="15" spans="1:10" ht="30" customHeight="1">
      <c r="A15" s="241"/>
      <c r="B15" s="239">
        <v>6</v>
      </c>
      <c r="C15" s="151" t="s">
        <v>152</v>
      </c>
      <c r="D15" s="244" t="s">
        <v>247</v>
      </c>
      <c r="E15" s="3">
        <v>22</v>
      </c>
      <c r="F15" s="3">
        <v>2</v>
      </c>
      <c r="G15" s="157">
        <f>POSTOS!F18</f>
        <v>0</v>
      </c>
      <c r="H15" s="141">
        <v>0</v>
      </c>
      <c r="I15" s="142">
        <f t="shared" si="0"/>
        <v>0</v>
      </c>
      <c r="J15" s="142">
        <f t="shared" si="1"/>
        <v>0</v>
      </c>
    </row>
    <row r="16" spans="1:10" ht="30" customHeight="1">
      <c r="A16" s="241"/>
      <c r="B16" s="240"/>
      <c r="C16" s="151" t="s">
        <v>207</v>
      </c>
      <c r="D16" s="246"/>
      <c r="E16" s="3">
        <v>22</v>
      </c>
      <c r="F16" s="3">
        <v>2</v>
      </c>
      <c r="G16" s="157">
        <f>POSTOS!F19</f>
        <v>0</v>
      </c>
      <c r="H16" s="141">
        <v>0</v>
      </c>
      <c r="I16" s="142">
        <f t="shared" si="0"/>
        <v>0</v>
      </c>
      <c r="J16" s="142">
        <f t="shared" si="1"/>
        <v>0</v>
      </c>
    </row>
    <row r="17" spans="1:10" ht="30" customHeight="1">
      <c r="A17" s="241"/>
      <c r="B17" s="239">
        <v>7</v>
      </c>
      <c r="C17" s="151" t="s">
        <v>152</v>
      </c>
      <c r="D17" s="244" t="s">
        <v>249</v>
      </c>
      <c r="E17" s="3">
        <v>22</v>
      </c>
      <c r="F17" s="3">
        <v>2</v>
      </c>
      <c r="G17" s="157">
        <f>POSTOS!F20</f>
        <v>0</v>
      </c>
      <c r="H17" s="141">
        <v>0</v>
      </c>
      <c r="I17" s="142">
        <v>0</v>
      </c>
      <c r="J17" s="142">
        <f t="shared" si="1"/>
        <v>0</v>
      </c>
    </row>
    <row r="18" spans="1:10" ht="30" customHeight="1">
      <c r="A18" s="241"/>
      <c r="B18" s="240"/>
      <c r="C18" s="151" t="s">
        <v>207</v>
      </c>
      <c r="D18" s="246"/>
      <c r="E18" s="3">
        <v>22</v>
      </c>
      <c r="F18" s="3">
        <v>2</v>
      </c>
      <c r="G18" s="157">
        <f>POSTOS!F21</f>
        <v>0</v>
      </c>
      <c r="H18" s="141">
        <v>0</v>
      </c>
      <c r="I18" s="142">
        <v>0</v>
      </c>
      <c r="J18" s="142">
        <f t="shared" si="1"/>
        <v>0</v>
      </c>
    </row>
    <row r="19" spans="1:10">
      <c r="B19" s="137"/>
      <c r="C19" s="53"/>
      <c r="D19" s="53"/>
      <c r="E19" s="53"/>
      <c r="F19" s="53"/>
      <c r="G19" s="53"/>
      <c r="H19" s="53"/>
    </row>
  </sheetData>
  <mergeCells count="16">
    <mergeCell ref="B15:B16"/>
    <mergeCell ref="B17:B18"/>
    <mergeCell ref="A3:A18"/>
    <mergeCell ref="A1:J1"/>
    <mergeCell ref="B3:B5"/>
    <mergeCell ref="B6:B8"/>
    <mergeCell ref="B9:B10"/>
    <mergeCell ref="B11:B12"/>
    <mergeCell ref="B13:B14"/>
    <mergeCell ref="D3:D5"/>
    <mergeCell ref="D6:D8"/>
    <mergeCell ref="D9:D10"/>
    <mergeCell ref="D11:D12"/>
    <mergeCell ref="D13:D14"/>
    <mergeCell ref="D15:D16"/>
    <mergeCell ref="D17:D18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41C9-A71A-4ED1-A5C3-7F77F7F8FB15}">
  <sheetPr>
    <tabColor theme="9" tint="0.59999389629810485"/>
    <pageSetUpPr fitToPage="1"/>
  </sheetPr>
  <dimension ref="A1:I18"/>
  <sheetViews>
    <sheetView zoomScale="90" zoomScaleNormal="90" workbookViewId="0">
      <selection activeCell="E19" sqref="E19"/>
    </sheetView>
  </sheetViews>
  <sheetFormatPr defaultColWidth="9.21875" defaultRowHeight="13.2"/>
  <cols>
    <col min="1" max="1" width="11.44140625" style="12" customWidth="1"/>
    <col min="2" max="2" width="4.77734375" style="12" bestFit="1" customWidth="1"/>
    <col min="3" max="3" width="28.21875" style="12" bestFit="1" customWidth="1"/>
    <col min="4" max="4" width="21.88671875" style="12" bestFit="1" customWidth="1"/>
    <col min="5" max="5" width="19.21875" style="12" bestFit="1" customWidth="1"/>
    <col min="6" max="6" width="17.88671875" style="12" bestFit="1" customWidth="1"/>
    <col min="7" max="7" width="13.5546875" style="12" bestFit="1" customWidth="1"/>
    <col min="8" max="8" width="15.77734375" style="12" customWidth="1"/>
    <col min="9" max="9" width="17.21875" style="12" bestFit="1" customWidth="1"/>
    <col min="10" max="16384" width="9.21875" style="12"/>
  </cols>
  <sheetData>
    <row r="1" spans="1:9" ht="53.4" customHeight="1">
      <c r="A1" s="242" t="s">
        <v>374</v>
      </c>
      <c r="B1" s="242"/>
      <c r="C1" s="242"/>
      <c r="D1" s="242"/>
      <c r="E1" s="242"/>
      <c r="F1" s="242"/>
      <c r="G1" s="242"/>
      <c r="H1" s="242"/>
      <c r="I1" s="242"/>
    </row>
    <row r="2" spans="1:9" ht="72.599999999999994" customHeight="1">
      <c r="A2" s="143" t="s">
        <v>184</v>
      </c>
      <c r="B2" s="144" t="s">
        <v>181</v>
      </c>
      <c r="C2" s="144" t="s">
        <v>182</v>
      </c>
      <c r="D2" s="145" t="s">
        <v>194</v>
      </c>
      <c r="E2" s="145" t="s">
        <v>274</v>
      </c>
      <c r="F2" s="145" t="s">
        <v>186</v>
      </c>
      <c r="G2" s="145" t="s">
        <v>271</v>
      </c>
      <c r="H2" s="145" t="s">
        <v>272</v>
      </c>
      <c r="I2" s="146" t="s">
        <v>273</v>
      </c>
    </row>
    <row r="3" spans="1:9" ht="30" customHeight="1">
      <c r="A3" s="241" t="s">
        <v>248</v>
      </c>
      <c r="B3" s="239">
        <v>1</v>
      </c>
      <c r="C3" s="151" t="s">
        <v>259</v>
      </c>
      <c r="D3" s="244" t="s">
        <v>242</v>
      </c>
      <c r="E3" s="141">
        <v>0</v>
      </c>
      <c r="F3" s="3">
        <v>22</v>
      </c>
      <c r="G3" s="172">
        <v>0</v>
      </c>
      <c r="H3" s="141">
        <v>0</v>
      </c>
      <c r="I3" s="142">
        <f>TRUNC(((E3*F3)-(E3*F3*G3))+H3,2)</f>
        <v>0</v>
      </c>
    </row>
    <row r="4" spans="1:9" ht="30" customHeight="1">
      <c r="A4" s="241"/>
      <c r="B4" s="243"/>
      <c r="C4" s="151" t="s">
        <v>175</v>
      </c>
      <c r="D4" s="245"/>
      <c r="E4" s="141">
        <v>0</v>
      </c>
      <c r="F4" s="3">
        <v>22</v>
      </c>
      <c r="G4" s="172">
        <v>0</v>
      </c>
      <c r="H4" s="141">
        <v>0</v>
      </c>
      <c r="I4" s="142">
        <f t="shared" ref="I4:I18" si="0">TRUNC(((E4*F4)-(E4*F4*G4))+H4,2)</f>
        <v>0</v>
      </c>
    </row>
    <row r="5" spans="1:9" ht="30" customHeight="1">
      <c r="A5" s="241"/>
      <c r="B5" s="240"/>
      <c r="C5" s="151" t="s">
        <v>206</v>
      </c>
      <c r="D5" s="246"/>
      <c r="E5" s="141">
        <v>0</v>
      </c>
      <c r="F5" s="3">
        <v>22</v>
      </c>
      <c r="G5" s="172">
        <v>0</v>
      </c>
      <c r="H5" s="141">
        <v>0</v>
      </c>
      <c r="I5" s="142">
        <f t="shared" si="0"/>
        <v>0</v>
      </c>
    </row>
    <row r="6" spans="1:9" ht="30" customHeight="1">
      <c r="A6" s="241"/>
      <c r="B6" s="239">
        <v>2</v>
      </c>
      <c r="C6" s="151" t="s">
        <v>152</v>
      </c>
      <c r="D6" s="244" t="s">
        <v>243</v>
      </c>
      <c r="E6" s="141">
        <v>0</v>
      </c>
      <c r="F6" s="3">
        <v>22</v>
      </c>
      <c r="G6" s="172">
        <v>0</v>
      </c>
      <c r="H6" s="141">
        <v>0</v>
      </c>
      <c r="I6" s="142">
        <f t="shared" si="0"/>
        <v>0</v>
      </c>
    </row>
    <row r="7" spans="1:9" ht="30" customHeight="1">
      <c r="A7" s="241"/>
      <c r="B7" s="243"/>
      <c r="C7" s="151" t="s">
        <v>207</v>
      </c>
      <c r="D7" s="245"/>
      <c r="E7" s="141">
        <v>0</v>
      </c>
      <c r="F7" s="3">
        <v>22</v>
      </c>
      <c r="G7" s="172">
        <v>0</v>
      </c>
      <c r="H7" s="141">
        <v>0</v>
      </c>
      <c r="I7" s="142">
        <f t="shared" si="0"/>
        <v>0</v>
      </c>
    </row>
    <row r="8" spans="1:9" ht="30" customHeight="1">
      <c r="A8" s="241"/>
      <c r="B8" s="240"/>
      <c r="C8" s="151" t="s">
        <v>208</v>
      </c>
      <c r="D8" s="246"/>
      <c r="E8" s="141">
        <v>0</v>
      </c>
      <c r="F8" s="3">
        <v>22</v>
      </c>
      <c r="G8" s="172">
        <v>0</v>
      </c>
      <c r="H8" s="141">
        <v>0</v>
      </c>
      <c r="I8" s="142">
        <f t="shared" si="0"/>
        <v>0</v>
      </c>
    </row>
    <row r="9" spans="1:9" ht="30" customHeight="1">
      <c r="A9" s="241"/>
      <c r="B9" s="239">
        <v>3</v>
      </c>
      <c r="C9" s="151" t="s">
        <v>152</v>
      </c>
      <c r="D9" s="244" t="s">
        <v>244</v>
      </c>
      <c r="E9" s="141">
        <v>0</v>
      </c>
      <c r="F9" s="3">
        <v>22</v>
      </c>
      <c r="G9" s="172">
        <v>0</v>
      </c>
      <c r="H9" s="141">
        <v>0</v>
      </c>
      <c r="I9" s="142">
        <f t="shared" si="0"/>
        <v>0</v>
      </c>
    </row>
    <row r="10" spans="1:9" ht="30" customHeight="1">
      <c r="A10" s="241"/>
      <c r="B10" s="240"/>
      <c r="C10" s="151" t="s">
        <v>260</v>
      </c>
      <c r="D10" s="246"/>
      <c r="E10" s="141">
        <v>0</v>
      </c>
      <c r="F10" s="3">
        <v>22</v>
      </c>
      <c r="G10" s="172">
        <v>0</v>
      </c>
      <c r="H10" s="141">
        <v>0</v>
      </c>
      <c r="I10" s="142">
        <f t="shared" si="0"/>
        <v>0</v>
      </c>
    </row>
    <row r="11" spans="1:9" ht="30" customHeight="1">
      <c r="A11" s="241"/>
      <c r="B11" s="239">
        <v>4</v>
      </c>
      <c r="C11" s="151" t="s">
        <v>152</v>
      </c>
      <c r="D11" s="244" t="s">
        <v>245</v>
      </c>
      <c r="E11" s="141">
        <v>0</v>
      </c>
      <c r="F11" s="3">
        <v>22</v>
      </c>
      <c r="G11" s="172">
        <v>0</v>
      </c>
      <c r="H11" s="141">
        <v>0</v>
      </c>
      <c r="I11" s="142">
        <f t="shared" si="0"/>
        <v>0</v>
      </c>
    </row>
    <row r="12" spans="1:9" ht="30" customHeight="1">
      <c r="A12" s="241"/>
      <c r="B12" s="240"/>
      <c r="C12" s="151" t="s">
        <v>207</v>
      </c>
      <c r="D12" s="246"/>
      <c r="E12" s="141">
        <v>0</v>
      </c>
      <c r="F12" s="3">
        <v>22</v>
      </c>
      <c r="G12" s="172">
        <v>0</v>
      </c>
      <c r="H12" s="141">
        <v>0</v>
      </c>
      <c r="I12" s="142">
        <f t="shared" si="0"/>
        <v>0</v>
      </c>
    </row>
    <row r="13" spans="1:9" ht="30" customHeight="1">
      <c r="A13" s="241"/>
      <c r="B13" s="239">
        <v>5</v>
      </c>
      <c r="C13" s="151" t="s">
        <v>152</v>
      </c>
      <c r="D13" s="244" t="s">
        <v>246</v>
      </c>
      <c r="E13" s="141">
        <v>0</v>
      </c>
      <c r="F13" s="3">
        <v>22</v>
      </c>
      <c r="G13" s="172">
        <v>0</v>
      </c>
      <c r="H13" s="141">
        <v>0</v>
      </c>
      <c r="I13" s="142">
        <f t="shared" si="0"/>
        <v>0</v>
      </c>
    </row>
    <row r="14" spans="1:9" ht="30" customHeight="1">
      <c r="A14" s="241"/>
      <c r="B14" s="240"/>
      <c r="C14" s="151" t="s">
        <v>260</v>
      </c>
      <c r="D14" s="246"/>
      <c r="E14" s="141">
        <v>0</v>
      </c>
      <c r="F14" s="3">
        <v>22</v>
      </c>
      <c r="G14" s="172">
        <v>0</v>
      </c>
      <c r="H14" s="141">
        <v>0</v>
      </c>
      <c r="I14" s="142">
        <f t="shared" si="0"/>
        <v>0</v>
      </c>
    </row>
    <row r="15" spans="1:9" ht="30" customHeight="1">
      <c r="A15" s="241"/>
      <c r="B15" s="239">
        <v>6</v>
      </c>
      <c r="C15" s="151" t="s">
        <v>152</v>
      </c>
      <c r="D15" s="244" t="s">
        <v>247</v>
      </c>
      <c r="E15" s="141">
        <v>0</v>
      </c>
      <c r="F15" s="3">
        <v>22</v>
      </c>
      <c r="G15" s="172">
        <v>0</v>
      </c>
      <c r="H15" s="141">
        <v>0</v>
      </c>
      <c r="I15" s="142">
        <f t="shared" si="0"/>
        <v>0</v>
      </c>
    </row>
    <row r="16" spans="1:9" ht="30" customHeight="1">
      <c r="A16" s="241"/>
      <c r="B16" s="240"/>
      <c r="C16" s="151" t="s">
        <v>207</v>
      </c>
      <c r="D16" s="246"/>
      <c r="E16" s="141">
        <v>0</v>
      </c>
      <c r="F16" s="3">
        <v>22</v>
      </c>
      <c r="G16" s="172">
        <v>0</v>
      </c>
      <c r="H16" s="141">
        <v>0</v>
      </c>
      <c r="I16" s="142">
        <f t="shared" si="0"/>
        <v>0</v>
      </c>
    </row>
    <row r="17" spans="1:9" ht="30" customHeight="1">
      <c r="A17" s="241"/>
      <c r="B17" s="239">
        <v>7</v>
      </c>
      <c r="C17" s="151" t="s">
        <v>152</v>
      </c>
      <c r="D17" s="244" t="s">
        <v>249</v>
      </c>
      <c r="E17" s="141">
        <v>0</v>
      </c>
      <c r="F17" s="3">
        <v>22</v>
      </c>
      <c r="G17" s="172">
        <v>0</v>
      </c>
      <c r="H17" s="141">
        <v>0</v>
      </c>
      <c r="I17" s="142">
        <f t="shared" si="0"/>
        <v>0</v>
      </c>
    </row>
    <row r="18" spans="1:9" ht="30" customHeight="1">
      <c r="A18" s="241"/>
      <c r="B18" s="240"/>
      <c r="C18" s="151" t="s">
        <v>207</v>
      </c>
      <c r="D18" s="246"/>
      <c r="E18" s="141">
        <v>0</v>
      </c>
      <c r="F18" s="3">
        <v>22</v>
      </c>
      <c r="G18" s="172">
        <v>0</v>
      </c>
      <c r="H18" s="141">
        <v>0</v>
      </c>
      <c r="I18" s="142">
        <f t="shared" si="0"/>
        <v>0</v>
      </c>
    </row>
  </sheetData>
  <mergeCells count="16">
    <mergeCell ref="D15:D16"/>
    <mergeCell ref="D17:D18"/>
    <mergeCell ref="A1:I1"/>
    <mergeCell ref="A3:A18"/>
    <mergeCell ref="B3:B5"/>
    <mergeCell ref="B6:B8"/>
    <mergeCell ref="B9:B10"/>
    <mergeCell ref="B11:B12"/>
    <mergeCell ref="B13:B14"/>
    <mergeCell ref="B15:B16"/>
    <mergeCell ref="B17:B18"/>
    <mergeCell ref="D3:D5"/>
    <mergeCell ref="D6:D8"/>
    <mergeCell ref="D9:D10"/>
    <mergeCell ref="D11:D12"/>
    <mergeCell ref="D13:D14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I29"/>
  <sheetViews>
    <sheetView zoomScale="80" zoomScaleNormal="80" workbookViewId="0">
      <selection activeCell="A29" sqref="A29:E29"/>
    </sheetView>
  </sheetViews>
  <sheetFormatPr defaultColWidth="9.21875" defaultRowHeight="13.2"/>
  <cols>
    <col min="1" max="1" width="6" style="12" customWidth="1"/>
    <col min="2" max="2" width="33.21875" style="12" customWidth="1"/>
    <col min="3" max="3" width="14.21875" style="12" customWidth="1"/>
    <col min="4" max="6" width="15.77734375" style="12" customWidth="1"/>
    <col min="7" max="8" width="9.21875" style="12"/>
    <col min="9" max="9" width="11.109375" style="12" bestFit="1" customWidth="1"/>
    <col min="10" max="16384" width="9.21875" style="12"/>
  </cols>
  <sheetData>
    <row r="1" spans="1:9" ht="30" customHeight="1">
      <c r="A1" s="250" t="s">
        <v>294</v>
      </c>
      <c r="B1" s="250"/>
      <c r="C1" s="250"/>
      <c r="D1" s="250"/>
      <c r="E1" s="250"/>
      <c r="F1" s="250"/>
    </row>
    <row r="2" spans="1:9" ht="30" customHeight="1">
      <c r="A2" s="247" t="s">
        <v>179</v>
      </c>
      <c r="B2" s="248"/>
      <c r="C2" s="248"/>
      <c r="D2" s="248"/>
      <c r="E2" s="248"/>
      <c r="F2" s="248"/>
    </row>
    <row r="3" spans="1:9" ht="66">
      <c r="A3" s="60" t="s">
        <v>118</v>
      </c>
      <c r="B3" s="60" t="s">
        <v>119</v>
      </c>
      <c r="C3" s="60" t="s">
        <v>299</v>
      </c>
      <c r="D3" s="60" t="s">
        <v>180</v>
      </c>
      <c r="E3" s="60" t="s">
        <v>300</v>
      </c>
      <c r="F3" s="60" t="s">
        <v>302</v>
      </c>
    </row>
    <row r="4" spans="1:9" ht="26.4">
      <c r="A4" s="3">
        <v>1</v>
      </c>
      <c r="B4" s="135" t="s">
        <v>264</v>
      </c>
      <c r="C4" s="3">
        <v>1</v>
      </c>
      <c r="D4" s="106">
        <v>0</v>
      </c>
      <c r="E4" s="61">
        <f>TRUNC((D4*C4),2)</f>
        <v>0</v>
      </c>
      <c r="F4" s="61">
        <f>TRUNC((E4/12),2)</f>
        <v>0</v>
      </c>
    </row>
    <row r="5" spans="1:9" ht="48" customHeight="1">
      <c r="A5" s="3">
        <v>2</v>
      </c>
      <c r="B5" s="135" t="s">
        <v>296</v>
      </c>
      <c r="C5" s="3">
        <v>6</v>
      </c>
      <c r="D5" s="106">
        <v>0</v>
      </c>
      <c r="E5" s="61">
        <f t="shared" ref="E5:E9" si="0">TRUNC((D5*C5),2)</f>
        <v>0</v>
      </c>
      <c r="F5" s="61">
        <f t="shared" ref="F5:F9" si="1">TRUNC((E5/12),2)</f>
        <v>0</v>
      </c>
      <c r="I5" s="196"/>
    </row>
    <row r="6" spans="1:9" ht="52.8">
      <c r="A6" s="3">
        <v>3</v>
      </c>
      <c r="B6" s="135" t="s">
        <v>268</v>
      </c>
      <c r="C6" s="3">
        <v>4</v>
      </c>
      <c r="D6" s="106">
        <v>0</v>
      </c>
      <c r="E6" s="61">
        <f t="shared" si="0"/>
        <v>0</v>
      </c>
      <c r="F6" s="61">
        <f t="shared" si="1"/>
        <v>0</v>
      </c>
    </row>
    <row r="7" spans="1:9" ht="47.4" customHeight="1">
      <c r="A7" s="3">
        <v>4</v>
      </c>
      <c r="B7" s="135" t="s">
        <v>269</v>
      </c>
      <c r="C7" s="3">
        <v>3</v>
      </c>
      <c r="D7" s="106">
        <v>0</v>
      </c>
      <c r="E7" s="61">
        <f t="shared" ref="E7" si="2">TRUNC((D7*C7),2)</f>
        <v>0</v>
      </c>
      <c r="F7" s="61">
        <f t="shared" ref="F7" si="3">TRUNC((E7/12),2)</f>
        <v>0</v>
      </c>
    </row>
    <row r="8" spans="1:9" ht="26.4">
      <c r="A8" s="3">
        <v>5</v>
      </c>
      <c r="B8" s="135" t="s">
        <v>297</v>
      </c>
      <c r="C8" s="3">
        <v>2</v>
      </c>
      <c r="D8" s="106">
        <v>0</v>
      </c>
      <c r="E8" s="61">
        <f t="shared" si="0"/>
        <v>0</v>
      </c>
      <c r="F8" s="61">
        <f t="shared" si="1"/>
        <v>0</v>
      </c>
    </row>
    <row r="9" spans="1:9" ht="26.4">
      <c r="A9" s="3">
        <v>6</v>
      </c>
      <c r="B9" s="136" t="s">
        <v>270</v>
      </c>
      <c r="C9" s="3">
        <v>6</v>
      </c>
      <c r="D9" s="106">
        <v>0</v>
      </c>
      <c r="E9" s="61">
        <f t="shared" si="0"/>
        <v>0</v>
      </c>
      <c r="F9" s="61">
        <f t="shared" si="1"/>
        <v>0</v>
      </c>
    </row>
    <row r="10" spans="1:9" ht="39.6">
      <c r="A10" s="3">
        <v>7</v>
      </c>
      <c r="B10" s="136" t="s">
        <v>267</v>
      </c>
      <c r="C10" s="3">
        <v>3</v>
      </c>
      <c r="D10" s="106">
        <v>0</v>
      </c>
      <c r="E10" s="61">
        <f t="shared" ref="E10" si="4">TRUNC((D10*C10),2)</f>
        <v>0</v>
      </c>
      <c r="F10" s="61">
        <f t="shared" ref="F10" si="5">TRUNC((E10/12),2)</f>
        <v>0</v>
      </c>
    </row>
    <row r="11" spans="1:9" ht="29.4" customHeight="1">
      <c r="A11" s="251" t="s">
        <v>338</v>
      </c>
      <c r="B11" s="252"/>
      <c r="C11" s="252"/>
      <c r="D11" s="252"/>
      <c r="E11" s="253"/>
      <c r="F11" s="183">
        <f>SUM(F4:F10)</f>
        <v>0</v>
      </c>
    </row>
    <row r="12" spans="1:9">
      <c r="A12" s="53"/>
      <c r="B12" s="53"/>
      <c r="C12" s="53"/>
      <c r="D12" s="53"/>
      <c r="E12" s="53"/>
      <c r="F12" s="53"/>
    </row>
    <row r="13" spans="1:9">
      <c r="A13" s="53"/>
      <c r="B13" s="53"/>
      <c r="C13" s="53"/>
      <c r="D13" s="53"/>
      <c r="E13" s="53"/>
      <c r="F13" s="53"/>
    </row>
    <row r="14" spans="1:9" ht="30" customHeight="1">
      <c r="A14" s="250" t="s">
        <v>295</v>
      </c>
      <c r="B14" s="250"/>
      <c r="C14" s="250"/>
      <c r="D14" s="250"/>
      <c r="E14" s="250"/>
      <c r="F14" s="250"/>
    </row>
    <row r="15" spans="1:9" ht="30" customHeight="1">
      <c r="A15" s="247" t="s">
        <v>177</v>
      </c>
      <c r="B15" s="248"/>
      <c r="C15" s="248"/>
      <c r="D15" s="248"/>
      <c r="E15" s="248"/>
      <c r="F15" s="248"/>
    </row>
    <row r="16" spans="1:9" ht="73.8" customHeight="1">
      <c r="A16" s="60" t="s">
        <v>118</v>
      </c>
      <c r="B16" s="60" t="s">
        <v>119</v>
      </c>
      <c r="C16" s="60" t="s">
        <v>299</v>
      </c>
      <c r="D16" s="60" t="s">
        <v>154</v>
      </c>
      <c r="E16" s="60" t="s">
        <v>301</v>
      </c>
      <c r="F16" s="60" t="s">
        <v>302</v>
      </c>
    </row>
    <row r="17" spans="1:6" ht="26.4">
      <c r="A17" s="3">
        <v>1</v>
      </c>
      <c r="B17" s="135" t="s">
        <v>264</v>
      </c>
      <c r="C17" s="3">
        <v>1</v>
      </c>
      <c r="D17" s="106">
        <v>0</v>
      </c>
      <c r="E17" s="61">
        <f>TRUNC((D17*C17),2)</f>
        <v>0</v>
      </c>
      <c r="F17" s="61">
        <f>TRUNC((E17/12),2)</f>
        <v>0</v>
      </c>
    </row>
    <row r="18" spans="1:6" ht="26.4">
      <c r="A18" s="3">
        <v>2</v>
      </c>
      <c r="B18" s="135" t="s">
        <v>336</v>
      </c>
      <c r="C18" s="3">
        <v>6</v>
      </c>
      <c r="D18" s="106">
        <v>0</v>
      </c>
      <c r="E18" s="61">
        <f t="shared" ref="E18:E28" si="6">TRUNC((D18*C18),2)</f>
        <v>0</v>
      </c>
      <c r="F18" s="61">
        <f t="shared" ref="F18:F28" si="7">TRUNC((E18/12),2)</f>
        <v>0</v>
      </c>
    </row>
    <row r="19" spans="1:6" ht="26.4">
      <c r="A19" s="3">
        <v>3</v>
      </c>
      <c r="B19" s="135" t="s">
        <v>337</v>
      </c>
      <c r="C19" s="3">
        <v>6</v>
      </c>
      <c r="D19" s="106">
        <v>0</v>
      </c>
      <c r="E19" s="61">
        <f t="shared" ref="E19" si="8">TRUNC((D19*C19),2)</f>
        <v>0</v>
      </c>
      <c r="F19" s="61">
        <f t="shared" ref="F19" si="9">TRUNC((E19/12),2)</f>
        <v>0</v>
      </c>
    </row>
    <row r="20" spans="1:6" ht="26.4">
      <c r="A20" s="3">
        <v>4</v>
      </c>
      <c r="B20" s="135" t="s">
        <v>265</v>
      </c>
      <c r="C20" s="3">
        <v>4</v>
      </c>
      <c r="D20" s="106">
        <v>0</v>
      </c>
      <c r="E20" s="61">
        <f t="shared" si="6"/>
        <v>0</v>
      </c>
      <c r="F20" s="61">
        <f t="shared" si="7"/>
        <v>0</v>
      </c>
    </row>
    <row r="21" spans="1:6" ht="72" customHeight="1">
      <c r="A21" s="3">
        <v>5</v>
      </c>
      <c r="B21" s="135" t="s">
        <v>298</v>
      </c>
      <c r="C21" s="3">
        <v>2</v>
      </c>
      <c r="D21" s="106">
        <v>0</v>
      </c>
      <c r="E21" s="61">
        <f t="shared" si="6"/>
        <v>0</v>
      </c>
      <c r="F21" s="61">
        <f t="shared" si="7"/>
        <v>0</v>
      </c>
    </row>
    <row r="22" spans="1:6" ht="54" customHeight="1">
      <c r="A22" s="3">
        <v>6</v>
      </c>
      <c r="B22" s="135" t="s">
        <v>375</v>
      </c>
      <c r="C22" s="3">
        <v>2</v>
      </c>
      <c r="D22" s="106">
        <v>0</v>
      </c>
      <c r="E22" s="61">
        <f t="shared" si="6"/>
        <v>0</v>
      </c>
      <c r="F22" s="61">
        <f t="shared" si="7"/>
        <v>0</v>
      </c>
    </row>
    <row r="23" spans="1:6" ht="26.4">
      <c r="A23" s="3">
        <v>7</v>
      </c>
      <c r="B23" s="136" t="s">
        <v>266</v>
      </c>
      <c r="C23" s="3">
        <v>6</v>
      </c>
      <c r="D23" s="106">
        <v>0</v>
      </c>
      <c r="E23" s="61">
        <f t="shared" si="6"/>
        <v>0</v>
      </c>
      <c r="F23" s="61">
        <f t="shared" si="7"/>
        <v>0</v>
      </c>
    </row>
    <row r="24" spans="1:6" ht="39.6">
      <c r="A24" s="3">
        <v>8</v>
      </c>
      <c r="B24" s="136" t="s">
        <v>267</v>
      </c>
      <c r="C24" s="3">
        <v>3</v>
      </c>
      <c r="D24" s="106">
        <v>0</v>
      </c>
      <c r="E24" s="61">
        <f t="shared" ref="E24" si="10">TRUNC((D24*C24),2)</f>
        <v>0</v>
      </c>
      <c r="F24" s="61">
        <f t="shared" ref="F24" si="11">TRUNC((E24/12),2)</f>
        <v>0</v>
      </c>
    </row>
    <row r="25" spans="1:6" ht="39" customHeight="1">
      <c r="A25" s="3">
        <v>9</v>
      </c>
      <c r="B25" s="136" t="s">
        <v>261</v>
      </c>
      <c r="C25" s="3">
        <v>6</v>
      </c>
      <c r="D25" s="106">
        <v>0</v>
      </c>
      <c r="E25" s="61">
        <f t="shared" ref="E25:E27" si="12">TRUNC((D25*C25),2)</f>
        <v>0</v>
      </c>
      <c r="F25" s="61">
        <f t="shared" ref="F25:F27" si="13">TRUNC((E25/12),2)</f>
        <v>0</v>
      </c>
    </row>
    <row r="26" spans="1:6" ht="37.200000000000003" customHeight="1">
      <c r="A26" s="3">
        <v>10</v>
      </c>
      <c r="B26" s="136" t="s">
        <v>262</v>
      </c>
      <c r="C26" s="3">
        <v>6</v>
      </c>
      <c r="D26" s="106">
        <v>0</v>
      </c>
      <c r="E26" s="61">
        <f t="shared" si="12"/>
        <v>0</v>
      </c>
      <c r="F26" s="61">
        <f t="shared" si="13"/>
        <v>0</v>
      </c>
    </row>
    <row r="27" spans="1:6" ht="105" customHeight="1">
      <c r="A27" s="3">
        <v>11</v>
      </c>
      <c r="B27" s="136" t="s">
        <v>263</v>
      </c>
      <c r="C27" s="3">
        <v>6</v>
      </c>
      <c r="D27" s="106">
        <v>0</v>
      </c>
      <c r="E27" s="214">
        <f t="shared" si="12"/>
        <v>0</v>
      </c>
      <c r="F27" s="61">
        <f t="shared" si="13"/>
        <v>0</v>
      </c>
    </row>
    <row r="28" spans="1:6" ht="79.2">
      <c r="A28" s="3">
        <v>12</v>
      </c>
      <c r="B28" s="136" t="s">
        <v>263</v>
      </c>
      <c r="C28" s="3">
        <v>6</v>
      </c>
      <c r="D28" s="106">
        <v>0</v>
      </c>
      <c r="E28" s="61">
        <f t="shared" si="6"/>
        <v>0</v>
      </c>
      <c r="F28" s="61">
        <f t="shared" si="7"/>
        <v>0</v>
      </c>
    </row>
    <row r="29" spans="1:6" ht="30" customHeight="1">
      <c r="A29" s="249" t="s">
        <v>338</v>
      </c>
      <c r="B29" s="249"/>
      <c r="C29" s="249"/>
      <c r="D29" s="249"/>
      <c r="E29" s="249"/>
      <c r="F29" s="184">
        <f>SUM(F17:F28)</f>
        <v>0</v>
      </c>
    </row>
  </sheetData>
  <mergeCells count="6">
    <mergeCell ref="A15:F15"/>
    <mergeCell ref="A29:E29"/>
    <mergeCell ref="A1:F1"/>
    <mergeCell ref="A2:F2"/>
    <mergeCell ref="A14:F14"/>
    <mergeCell ref="A11:E11"/>
  </mergeCells>
  <pageMargins left="0.511811024" right="0.511811024" top="0.78740157499999996" bottom="0.78740157499999996" header="0.31496062000000002" footer="0.31496062000000002"/>
  <pageSetup paperSize="9" scale="92" fitToHeight="0" orientation="portrait" r:id="rId1"/>
  <rowBreaks count="1" manualBreakCount="1">
    <brk id="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7781-769B-47E2-9FB8-6019A081E2F6}">
  <sheetPr>
    <tabColor theme="9" tint="0.59999389629810485"/>
    <pageSetUpPr fitToPage="1"/>
  </sheetPr>
  <dimension ref="A1:I13"/>
  <sheetViews>
    <sheetView zoomScale="70" zoomScaleNormal="70" workbookViewId="0">
      <selection activeCell="D13" sqref="D13"/>
    </sheetView>
  </sheetViews>
  <sheetFormatPr defaultColWidth="9.21875" defaultRowHeight="13.2"/>
  <cols>
    <col min="1" max="1" width="11.44140625" style="12" customWidth="1"/>
    <col min="2" max="2" width="30.44140625" style="12" customWidth="1"/>
    <col min="3" max="3" width="28.21875" style="12" bestFit="1" customWidth="1"/>
    <col min="4" max="5" width="28.21875" style="12" customWidth="1"/>
    <col min="6" max="6" width="21.88671875" style="12" bestFit="1" customWidth="1"/>
    <col min="7" max="7" width="19.21875" style="12" bestFit="1" customWidth="1"/>
    <col min="8" max="8" width="17.88671875" style="12" bestFit="1" customWidth="1"/>
    <col min="9" max="9" width="26.109375" style="12" customWidth="1"/>
    <col min="10" max="16384" width="9.21875" style="12"/>
  </cols>
  <sheetData>
    <row r="1" spans="1:9" ht="29.4" customHeight="1">
      <c r="A1" s="254" t="s">
        <v>276</v>
      </c>
      <c r="B1" s="254"/>
      <c r="C1" s="254"/>
      <c r="D1" s="254"/>
      <c r="E1" s="254"/>
      <c r="F1" s="254"/>
      <c r="G1" s="254"/>
      <c r="H1" s="254"/>
      <c r="I1" s="254"/>
    </row>
    <row r="2" spans="1:9" ht="44.4" customHeight="1">
      <c r="A2" s="182" t="s">
        <v>172</v>
      </c>
      <c r="B2" s="182" t="s">
        <v>277</v>
      </c>
      <c r="C2" s="182" t="s">
        <v>313</v>
      </c>
      <c r="D2" s="182" t="s">
        <v>284</v>
      </c>
      <c r="E2" s="182" t="s">
        <v>285</v>
      </c>
      <c r="F2" s="182" t="s">
        <v>283</v>
      </c>
      <c r="G2" s="182" t="s">
        <v>289</v>
      </c>
      <c r="H2" s="182" t="s">
        <v>287</v>
      </c>
      <c r="I2" s="182" t="s">
        <v>288</v>
      </c>
    </row>
    <row r="3" spans="1:9" ht="30" customHeight="1">
      <c r="A3" s="181">
        <v>1</v>
      </c>
      <c r="B3" s="197" t="s">
        <v>278</v>
      </c>
      <c r="C3" s="217">
        <v>8</v>
      </c>
      <c r="D3" s="217">
        <v>61</v>
      </c>
      <c r="E3" s="217">
        <v>24</v>
      </c>
      <c r="F3" s="210">
        <v>0</v>
      </c>
      <c r="G3" s="177">
        <f>TRUNC(F3*C3,2)</f>
        <v>0</v>
      </c>
      <c r="H3" s="177">
        <f>TRUNC(G3/E3,2)</f>
        <v>0</v>
      </c>
      <c r="I3" s="178">
        <f>TRUNC(H3/D3,2)</f>
        <v>0</v>
      </c>
    </row>
    <row r="9" spans="1:9" ht="41.4" customHeight="1">
      <c r="A9" s="254" t="s">
        <v>279</v>
      </c>
      <c r="B9" s="254"/>
      <c r="C9" s="254"/>
      <c r="D9" s="254"/>
      <c r="E9" s="254"/>
      <c r="F9" s="254"/>
      <c r="G9" s="254"/>
      <c r="H9" s="254"/>
      <c r="I9" s="254"/>
    </row>
    <row r="10" spans="1:9" ht="51.6" customHeight="1">
      <c r="A10" s="181" t="s">
        <v>172</v>
      </c>
      <c r="B10" s="181" t="s">
        <v>280</v>
      </c>
      <c r="C10" s="181" t="s">
        <v>281</v>
      </c>
      <c r="D10" s="182" t="s">
        <v>286</v>
      </c>
      <c r="E10" s="182" t="s">
        <v>285</v>
      </c>
      <c r="F10" s="182" t="s">
        <v>283</v>
      </c>
      <c r="G10" s="182" t="s">
        <v>289</v>
      </c>
      <c r="H10" s="182" t="s">
        <v>287</v>
      </c>
      <c r="I10" s="182" t="s">
        <v>288</v>
      </c>
    </row>
    <row r="11" spans="1:9" ht="80.400000000000006" customHeight="1">
      <c r="A11" s="181">
        <v>1</v>
      </c>
      <c r="B11" s="197" t="s">
        <v>282</v>
      </c>
      <c r="C11" s="217">
        <v>1</v>
      </c>
      <c r="D11" s="217">
        <f>'FLORIANÓPOLIS - ENCARREGADO'!D13:E13</f>
        <v>1</v>
      </c>
      <c r="E11" s="217">
        <v>24</v>
      </c>
      <c r="F11" s="210">
        <v>0</v>
      </c>
      <c r="G11" s="177">
        <f>TRUNC(F11*C11,2)</f>
        <v>0</v>
      </c>
      <c r="H11" s="177">
        <f>TRUNC(G11/E11,2)</f>
        <v>0</v>
      </c>
      <c r="I11" s="179">
        <f>TRUNC(H11/D11,2)</f>
        <v>0</v>
      </c>
    </row>
    <row r="12" spans="1:9" ht="80.400000000000006" customHeight="1">
      <c r="A12" s="181" t="s">
        <v>172</v>
      </c>
      <c r="B12" s="181" t="s">
        <v>280</v>
      </c>
      <c r="C12" s="181" t="s">
        <v>281</v>
      </c>
      <c r="D12" s="182" t="s">
        <v>286</v>
      </c>
      <c r="E12" s="182" t="s">
        <v>285</v>
      </c>
      <c r="F12" s="182" t="s">
        <v>290</v>
      </c>
      <c r="G12" s="182" t="s">
        <v>373</v>
      </c>
      <c r="H12" s="182" t="s">
        <v>287</v>
      </c>
      <c r="I12" s="182" t="s">
        <v>288</v>
      </c>
    </row>
    <row r="13" spans="1:9" ht="94.2" customHeight="1">
      <c r="A13" s="181">
        <v>2</v>
      </c>
      <c r="B13" s="197" t="s">
        <v>341</v>
      </c>
      <c r="C13" s="217">
        <v>1</v>
      </c>
      <c r="D13" s="217">
        <f>'FLORIANÓPOLIS - ENCARREGADO'!D13:E13</f>
        <v>1</v>
      </c>
      <c r="E13" s="217">
        <v>24</v>
      </c>
      <c r="F13" s="210">
        <v>0</v>
      </c>
      <c r="G13" s="177">
        <f>TRUNC(F13*C13*E13,2)</f>
        <v>0</v>
      </c>
      <c r="H13" s="177">
        <f>TRUNC(G13/E13,2)</f>
        <v>0</v>
      </c>
      <c r="I13" s="179">
        <f>TRUNC(H13/D13,2)</f>
        <v>0</v>
      </c>
    </row>
  </sheetData>
  <mergeCells count="2">
    <mergeCell ref="A9:I9"/>
    <mergeCell ref="A1:I1"/>
  </mergeCells>
  <pageMargins left="0.511811024" right="0.511811024" top="0.78740157499999996" bottom="0.78740157499999996" header="0.31496062000000002" footer="0.31496062000000002"/>
  <pageSetup paperSize="9" scale="41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C98E-F70B-4BAF-B109-D7D0937AA555}">
  <sheetPr>
    <pageSetUpPr fitToPage="1"/>
  </sheetPr>
  <dimension ref="A1:I138"/>
  <sheetViews>
    <sheetView zoomScale="85" zoomScaleNormal="85" workbookViewId="0">
      <selection activeCell="E60" sqref="E60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>
      <c r="A2" s="377"/>
      <c r="B2" s="378"/>
      <c r="C2" s="378"/>
      <c r="D2" s="378"/>
      <c r="E2" s="379"/>
    </row>
    <row r="3" spans="1:7" ht="15" customHeight="1">
      <c r="A3" s="380" t="s">
        <v>110</v>
      </c>
      <c r="B3" s="380"/>
      <c r="C3" s="380"/>
      <c r="D3" s="381" t="s">
        <v>158</v>
      </c>
      <c r="E3" s="381"/>
    </row>
    <row r="4" spans="1:7" ht="15" customHeight="1">
      <c r="A4" s="380" t="s">
        <v>111</v>
      </c>
      <c r="B4" s="380"/>
      <c r="C4" s="380"/>
      <c r="D4" s="382" t="str">
        <f>POSTOS!C2</f>
        <v>PREGÃO ELETRÔNICO XX/2024</v>
      </c>
      <c r="E4" s="382"/>
    </row>
    <row r="5" spans="1:7" ht="14.4" customHeight="1">
      <c r="A5" s="385" t="s">
        <v>162</v>
      </c>
      <c r="B5" s="385"/>
      <c r="C5" s="385"/>
      <c r="D5" s="383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65" t="str">
        <f>POSTOS!C3</f>
        <v>XX/XX/2024</v>
      </c>
      <c r="D7" s="366"/>
      <c r="E7" s="367"/>
    </row>
    <row r="8" spans="1:7" ht="16.2" customHeight="1">
      <c r="A8" s="3" t="s">
        <v>4</v>
      </c>
      <c r="B8" s="4" t="s">
        <v>5</v>
      </c>
      <c r="C8" s="368" t="s">
        <v>157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POSTOS!K6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152</v>
      </c>
      <c r="B13" s="355"/>
      <c r="C13" s="6" t="s">
        <v>151</v>
      </c>
      <c r="D13" s="345">
        <v>22</v>
      </c>
      <c r="E13" s="347"/>
    </row>
    <row r="14" spans="1:7" ht="22.8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166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153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POSTOS!F6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POSTOS!G6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51" t="str">
        <f>POSTOS!J6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4"/>
      <c r="D26" s="323"/>
      <c r="E26" s="63"/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02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02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POSTOS!L6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'!J3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Alimentação'!I3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252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255" t="s">
        <v>371</v>
      </c>
      <c r="C61" s="256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02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02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02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03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f>(( 1+1/3)/12)/12</f>
        <v>9.2599999999999991E-3</v>
      </c>
      <c r="E85" s="80">
        <f>TRUNC(+D85*$E$81,2)</f>
        <v>0.1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0.19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0.19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0.19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0.19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02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02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02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02" t="s">
        <v>74</v>
      </c>
      <c r="E110" s="69">
        <f>E101</f>
        <v>0.19</v>
      </c>
    </row>
    <row r="111" spans="1:9" s="5" customFormat="1" ht="22.5" customHeight="1" thickTop="1" thickBot="1">
      <c r="A111" s="278"/>
      <c r="B111" s="278"/>
      <c r="C111" s="278"/>
      <c r="D111" s="102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11.51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POSTOS!M6</f>
        <v>0</v>
      </c>
      <c r="D115" s="267"/>
      <c r="E115" s="62">
        <f>TRUNC(+E112*C115,2)</f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POSTOS!N6</f>
        <v>0</v>
      </c>
      <c r="D116" s="269"/>
      <c r="E116" s="62">
        <f>TRUNC(C116*(+E112+E115),2)</f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11.51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0</v>
      </c>
      <c r="D118" s="85">
        <f>+(100-C118)/100</f>
        <v>1</v>
      </c>
      <c r="E118" s="95">
        <f>E117/D118</f>
        <v>11.51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234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POSTOS!Q6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0.19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11.51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11.51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1:E2"/>
    <mergeCell ref="A3:C3"/>
    <mergeCell ref="D3:E3"/>
    <mergeCell ref="A4:C4"/>
    <mergeCell ref="D4:E4"/>
    <mergeCell ref="D5:E5"/>
    <mergeCell ref="A5:C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49:C49"/>
    <mergeCell ref="B50:C50"/>
    <mergeCell ref="A51:C51"/>
    <mergeCell ref="B52:E52"/>
    <mergeCell ref="B53:D53"/>
    <mergeCell ref="C28:D28"/>
    <mergeCell ref="A29:D29"/>
    <mergeCell ref="A30:D30"/>
    <mergeCell ref="A31:E31"/>
    <mergeCell ref="B32:E32"/>
    <mergeCell ref="B33:D33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B54:D54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60:C60"/>
    <mergeCell ref="B61:C61"/>
    <mergeCell ref="B55:D55"/>
    <mergeCell ref="B56:D56"/>
    <mergeCell ref="B57:D57"/>
    <mergeCell ref="B58:D58"/>
    <mergeCell ref="B59:D59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100:D100"/>
    <mergeCell ref="A101:D101"/>
    <mergeCell ref="A102:D102"/>
    <mergeCell ref="B103:D103"/>
    <mergeCell ref="B104:D104"/>
    <mergeCell ref="A92:E92"/>
    <mergeCell ref="B93:D93"/>
    <mergeCell ref="B94:C94"/>
    <mergeCell ref="A95:C95"/>
    <mergeCell ref="A96:E96"/>
    <mergeCell ref="B97:D97"/>
    <mergeCell ref="C115:D115"/>
    <mergeCell ref="C116:D116"/>
    <mergeCell ref="C117:D117"/>
    <mergeCell ref="A126:D126"/>
    <mergeCell ref="A127:D127"/>
    <mergeCell ref="A128:E128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74A08965-4FBC-4277-8829-C4383C0FD5D7}"/>
    <hyperlink ref="B48" r:id="rId1" display="08 - Sebrae 0,3% ou 0,6% - IN nº 03, MPS/SRP/2005, Anexo II e III ver código da Tabela" xr:uid="{F1121C03-7091-4405-9976-D136903BAD15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I138"/>
  <sheetViews>
    <sheetView zoomScale="85" zoomScaleNormal="85" workbookViewId="0">
      <selection activeCell="C18" sqref="C18:E18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4" t="s">
        <v>0</v>
      </c>
      <c r="B1" s="375"/>
      <c r="C1" s="375"/>
      <c r="D1" s="375"/>
      <c r="E1" s="376"/>
    </row>
    <row r="2" spans="1:7" ht="13.5" customHeight="1" thickBot="1">
      <c r="A2" s="396"/>
      <c r="B2" s="397"/>
      <c r="C2" s="397"/>
      <c r="D2" s="397"/>
      <c r="E2" s="398"/>
    </row>
    <row r="3" spans="1:7" ht="15" customHeight="1">
      <c r="A3" s="399" t="s">
        <v>110</v>
      </c>
      <c r="B3" s="400"/>
      <c r="C3" s="401"/>
      <c r="D3" s="402" t="s">
        <v>158</v>
      </c>
      <c r="E3" s="403"/>
    </row>
    <row r="4" spans="1:7" ht="15" customHeight="1">
      <c r="A4" s="399" t="s">
        <v>111</v>
      </c>
      <c r="B4" s="400"/>
      <c r="C4" s="401"/>
      <c r="D4" s="404" t="str">
        <f>POSTOS!C2</f>
        <v>PREGÃO ELETRÔNICO XX/2024</v>
      </c>
      <c r="E4" s="405"/>
    </row>
    <row r="5" spans="1:7" ht="14.4" customHeight="1">
      <c r="A5" s="406" t="s">
        <v>160</v>
      </c>
      <c r="B5" s="407"/>
      <c r="C5" s="408"/>
      <c r="D5" s="384" t="str">
        <f>POSTOS!C3</f>
        <v>XX/XX/2024</v>
      </c>
      <c r="E5" s="384"/>
    </row>
    <row r="6" spans="1:7">
      <c r="A6" s="362" t="s">
        <v>1</v>
      </c>
      <c r="B6" s="363"/>
      <c r="C6" s="363"/>
      <c r="D6" s="363"/>
      <c r="E6" s="364"/>
    </row>
    <row r="7" spans="1:7" ht="31.5" customHeight="1">
      <c r="A7" s="3" t="s">
        <v>2</v>
      </c>
      <c r="B7" s="4" t="s">
        <v>3</v>
      </c>
      <c r="C7" s="393" t="str">
        <f>POSTOS!C3</f>
        <v>XX/XX/2024</v>
      </c>
      <c r="D7" s="394"/>
      <c r="E7" s="395"/>
    </row>
    <row r="8" spans="1:7" ht="16.2" customHeight="1">
      <c r="A8" s="3" t="s">
        <v>4</v>
      </c>
      <c r="B8" s="4" t="s">
        <v>5</v>
      </c>
      <c r="C8" s="368" t="s">
        <v>157</v>
      </c>
      <c r="D8" s="369"/>
      <c r="E8" s="370"/>
    </row>
    <row r="9" spans="1:7" ht="22.5" customHeight="1">
      <c r="A9" s="3" t="s">
        <v>6</v>
      </c>
      <c r="B9" s="4" t="s">
        <v>7</v>
      </c>
      <c r="C9" s="371" t="str">
        <f>POSTOS!K7</f>
        <v>SC000310/2024</v>
      </c>
      <c r="D9" s="372"/>
      <c r="E9" s="373"/>
    </row>
    <row r="10" spans="1:7" ht="32.25" customHeight="1">
      <c r="A10" s="3" t="s">
        <v>8</v>
      </c>
      <c r="B10" s="4" t="s">
        <v>9</v>
      </c>
      <c r="C10" s="368">
        <v>24</v>
      </c>
      <c r="D10" s="369"/>
      <c r="E10" s="370"/>
    </row>
    <row r="11" spans="1:7">
      <c r="A11" s="362" t="s">
        <v>10</v>
      </c>
      <c r="B11" s="363"/>
      <c r="C11" s="363"/>
      <c r="D11" s="363"/>
      <c r="E11" s="364"/>
    </row>
    <row r="12" spans="1:7" ht="33.75" customHeight="1">
      <c r="A12" s="386" t="s">
        <v>11</v>
      </c>
      <c r="B12" s="387"/>
      <c r="C12" s="126" t="s">
        <v>12</v>
      </c>
      <c r="D12" s="388" t="s">
        <v>128</v>
      </c>
      <c r="E12" s="389"/>
    </row>
    <row r="13" spans="1:7" ht="24.75" customHeight="1">
      <c r="A13" s="354" t="s">
        <v>175</v>
      </c>
      <c r="B13" s="355"/>
      <c r="C13" s="6" t="s">
        <v>151</v>
      </c>
      <c r="D13" s="345">
        <v>1</v>
      </c>
      <c r="E13" s="347"/>
    </row>
    <row r="14" spans="1:7" ht="23.25" customHeight="1">
      <c r="A14" s="356" t="s">
        <v>14</v>
      </c>
      <c r="B14" s="357"/>
      <c r="C14" s="357"/>
      <c r="D14" s="357"/>
      <c r="E14" s="358"/>
    </row>
    <row r="15" spans="1:7">
      <c r="A15" s="359" t="s">
        <v>15</v>
      </c>
      <c r="B15" s="360"/>
      <c r="C15" s="360"/>
      <c r="D15" s="360"/>
      <c r="E15" s="361"/>
    </row>
    <row r="16" spans="1:7" ht="27.75" customHeight="1">
      <c r="A16" s="282" t="s">
        <v>16</v>
      </c>
      <c r="B16" s="283"/>
      <c r="C16" s="283"/>
      <c r="D16" s="284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5" t="s">
        <v>377</v>
      </c>
      <c r="D17" s="346"/>
      <c r="E17" s="347"/>
    </row>
    <row r="18" spans="1:8" ht="31.5" customHeight="1">
      <c r="A18" s="3">
        <v>2</v>
      </c>
      <c r="B18" s="8" t="s">
        <v>18</v>
      </c>
      <c r="C18" s="345" t="s">
        <v>155</v>
      </c>
      <c r="D18" s="346"/>
      <c r="E18" s="347"/>
    </row>
    <row r="19" spans="1:8" ht="31.5" customHeight="1">
      <c r="A19" s="3">
        <v>3</v>
      </c>
      <c r="B19" s="8" t="s">
        <v>19</v>
      </c>
      <c r="C19" s="348">
        <f>POSTOS!F7</f>
        <v>0</v>
      </c>
      <c r="D19" s="349"/>
      <c r="E19" s="350"/>
    </row>
    <row r="20" spans="1:8" ht="48" customHeight="1">
      <c r="A20" s="3">
        <v>4</v>
      </c>
      <c r="B20" s="8" t="s">
        <v>20</v>
      </c>
      <c r="C20" s="345" t="str">
        <f>POSTOS!G7</f>
        <v>SIND DAS EMPR DE ASSEIO CONS E SEV TERCER DO EST SC</v>
      </c>
      <c r="D20" s="346"/>
      <c r="E20" s="347"/>
    </row>
    <row r="21" spans="1:8" ht="28.5" customHeight="1">
      <c r="A21" s="3">
        <v>5</v>
      </c>
      <c r="B21" s="9" t="s">
        <v>21</v>
      </c>
      <c r="C21" s="392" t="str">
        <f>POSTOS!J7</f>
        <v>01/01/2024</v>
      </c>
      <c r="D21" s="352"/>
      <c r="E21" s="353"/>
    </row>
    <row r="22" spans="1:8" s="5" customFormat="1" ht="27" customHeight="1">
      <c r="A22" s="279" t="s">
        <v>22</v>
      </c>
      <c r="B22" s="280"/>
      <c r="C22" s="280"/>
      <c r="D22" s="280"/>
      <c r="E22" s="281"/>
    </row>
    <row r="23" spans="1:8" s="5" customFormat="1" ht="22.5" customHeight="1">
      <c r="A23" s="51">
        <v>1</v>
      </c>
      <c r="B23" s="282" t="s">
        <v>23</v>
      </c>
      <c r="C23" s="283"/>
      <c r="D23" s="284"/>
      <c r="E23" s="50" t="s">
        <v>17</v>
      </c>
    </row>
    <row r="24" spans="1:8" ht="26.25" customHeight="1">
      <c r="A24" s="124" t="s">
        <v>2</v>
      </c>
      <c r="B24" s="125" t="s">
        <v>25</v>
      </c>
      <c r="C24" s="340"/>
      <c r="D24" s="341"/>
      <c r="E24" s="62">
        <f>C19</f>
        <v>0</v>
      </c>
    </row>
    <row r="25" spans="1:8" ht="26.25" customHeight="1">
      <c r="A25" s="10" t="s">
        <v>4</v>
      </c>
      <c r="B25" s="52" t="s">
        <v>26</v>
      </c>
      <c r="C25" s="342"/>
      <c r="D25" s="343"/>
      <c r="E25" s="63"/>
    </row>
    <row r="26" spans="1:8">
      <c r="A26" s="10" t="s">
        <v>6</v>
      </c>
      <c r="B26" s="52" t="s">
        <v>27</v>
      </c>
      <c r="C26" s="342" t="s">
        <v>161</v>
      </c>
      <c r="D26" s="343"/>
      <c r="E26" s="63">
        <f>TRUNC((+E24*20%),2)</f>
        <v>0</v>
      </c>
    </row>
    <row r="27" spans="1:8">
      <c r="A27" s="10" t="s">
        <v>8</v>
      </c>
      <c r="B27" s="52" t="s">
        <v>28</v>
      </c>
      <c r="C27" s="344"/>
      <c r="D27" s="323"/>
      <c r="E27" s="63"/>
      <c r="H27" s="11"/>
    </row>
    <row r="28" spans="1:8">
      <c r="A28" s="10" t="s">
        <v>29</v>
      </c>
      <c r="B28" s="52" t="s">
        <v>30</v>
      </c>
      <c r="C28" s="322"/>
      <c r="D28" s="323"/>
      <c r="E28" s="63"/>
      <c r="F28" s="53"/>
    </row>
    <row r="29" spans="1:8">
      <c r="A29" s="324" t="s">
        <v>33</v>
      </c>
      <c r="B29" s="325"/>
      <c r="C29" s="325"/>
      <c r="D29" s="326"/>
      <c r="E29" s="62">
        <f>SUM(E24:E28)</f>
        <v>0</v>
      </c>
    </row>
    <row r="30" spans="1:8" s="5" customFormat="1" ht="25.5" customHeight="1">
      <c r="A30" s="260" t="s">
        <v>34</v>
      </c>
      <c r="B30" s="261"/>
      <c r="C30" s="261"/>
      <c r="D30" s="262"/>
      <c r="E30" s="62">
        <f>SUM(E29:E29)</f>
        <v>0</v>
      </c>
    </row>
    <row r="31" spans="1:8" s="5" customFormat="1" ht="25.5" customHeight="1">
      <c r="A31" s="279" t="s">
        <v>35</v>
      </c>
      <c r="B31" s="280"/>
      <c r="C31" s="280"/>
      <c r="D31" s="280"/>
      <c r="E31" s="281"/>
    </row>
    <row r="32" spans="1:8" s="5" customFormat="1" ht="25.5" customHeight="1">
      <c r="A32" s="13"/>
      <c r="B32" s="320" t="s">
        <v>36</v>
      </c>
      <c r="C32" s="320"/>
      <c r="D32" s="320"/>
      <c r="E32" s="321"/>
    </row>
    <row r="33" spans="1:7" s="5" customFormat="1" ht="25.5" customHeight="1">
      <c r="A33" s="51" t="s">
        <v>37</v>
      </c>
      <c r="B33" s="282" t="s">
        <v>38</v>
      </c>
      <c r="C33" s="283"/>
      <c r="D33" s="284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0</v>
      </c>
    </row>
    <row r="35" spans="1:7" s="5" customFormat="1" ht="25.5" customHeight="1">
      <c r="A35" s="15" t="s">
        <v>4</v>
      </c>
      <c r="B35" s="329" t="s">
        <v>122</v>
      </c>
      <c r="C35" s="330"/>
      <c r="D35" s="65">
        <v>0.121</v>
      </c>
      <c r="E35" s="62">
        <f>TRUNC($E$30*D35,2)</f>
        <v>0</v>
      </c>
    </row>
    <row r="36" spans="1:7" s="5" customFormat="1" ht="25.5" customHeight="1">
      <c r="A36" s="308" t="s">
        <v>33</v>
      </c>
      <c r="B36" s="309"/>
      <c r="C36" s="310"/>
      <c r="D36" s="66">
        <f>SUM(D34:D35)</f>
        <v>0.20433000000000001</v>
      </c>
      <c r="E36" s="62">
        <f>SUM(E34:E35)</f>
        <v>0</v>
      </c>
    </row>
    <row r="37" spans="1:7" s="5" customFormat="1" ht="25.5" customHeight="1" thickBot="1">
      <c r="A37" s="331" t="s">
        <v>39</v>
      </c>
      <c r="B37" s="332"/>
      <c r="C37" s="332"/>
      <c r="D37" s="333"/>
      <c r="E37" s="68">
        <f>SUM(E36:E36)</f>
        <v>0</v>
      </c>
    </row>
    <row r="38" spans="1:7" s="5" customFormat="1" ht="25.5" customHeight="1" thickTop="1" thickBot="1">
      <c r="A38" s="334" t="s">
        <v>40</v>
      </c>
      <c r="B38" s="334"/>
      <c r="C38" s="335"/>
      <c r="D38" s="102" t="s">
        <v>41</v>
      </c>
      <c r="E38" s="71">
        <f>E30</f>
        <v>0</v>
      </c>
    </row>
    <row r="39" spans="1:7" s="5" customFormat="1" ht="22.5" customHeight="1" thickTop="1" thickBot="1">
      <c r="A39" s="336"/>
      <c r="B39" s="336"/>
      <c r="C39" s="337"/>
      <c r="D39" s="102" t="s">
        <v>42</v>
      </c>
      <c r="E39" s="72">
        <f>E37</f>
        <v>0</v>
      </c>
    </row>
    <row r="40" spans="1:7" s="5" customFormat="1" ht="22.5" customHeight="1" thickTop="1">
      <c r="A40" s="336"/>
      <c r="B40" s="336"/>
      <c r="C40" s="337"/>
      <c r="D40" s="70" t="s">
        <v>33</v>
      </c>
      <c r="E40" s="73">
        <f>SUM(E38:E39)</f>
        <v>0</v>
      </c>
    </row>
    <row r="41" spans="1:7" s="5" customFormat="1" ht="42" customHeight="1">
      <c r="A41" s="338" t="s">
        <v>124</v>
      </c>
      <c r="B41" s="339"/>
      <c r="C41" s="339"/>
      <c r="D41" s="339"/>
      <c r="E41" s="339"/>
      <c r="F41" s="18"/>
    </row>
    <row r="42" spans="1:7" s="5" customFormat="1" ht="22.5" customHeight="1">
      <c r="A42" s="51" t="s">
        <v>43</v>
      </c>
      <c r="B42" s="282" t="s">
        <v>44</v>
      </c>
      <c r="C42" s="283"/>
      <c r="D42" s="284"/>
      <c r="E42" s="50" t="s">
        <v>17</v>
      </c>
      <c r="F42" s="18"/>
    </row>
    <row r="43" spans="1:7" s="5" customFormat="1" ht="22.5" customHeight="1">
      <c r="A43" s="1" t="s">
        <v>2</v>
      </c>
      <c r="B43" s="318" t="s">
        <v>13</v>
      </c>
      <c r="C43" s="319"/>
      <c r="D43" s="20">
        <v>0.2</v>
      </c>
      <c r="E43" s="62">
        <f t="shared" ref="E43:E50" si="0">TRUNC($E$40*D43,2)</f>
        <v>0</v>
      </c>
      <c r="F43" s="18"/>
    </row>
    <row r="44" spans="1:7" s="5" customFormat="1" ht="22.5" customHeight="1">
      <c r="A44" s="1" t="s">
        <v>4</v>
      </c>
      <c r="B44" s="318" t="s">
        <v>45</v>
      </c>
      <c r="C44" s="319"/>
      <c r="D44" s="79">
        <v>2.5000000000000001E-2</v>
      </c>
      <c r="E44" s="62">
        <f t="shared" si="0"/>
        <v>0</v>
      </c>
      <c r="F44" s="19"/>
    </row>
    <row r="45" spans="1:7" s="5" customFormat="1" ht="22.5" customHeight="1">
      <c r="A45" s="118" t="s">
        <v>6</v>
      </c>
      <c r="B45" s="327" t="s">
        <v>112</v>
      </c>
      <c r="C45" s="328"/>
      <c r="D45" s="161">
        <f>POSTOS!L7</f>
        <v>0</v>
      </c>
      <c r="E45" s="62">
        <f t="shared" si="0"/>
        <v>0</v>
      </c>
    </row>
    <row r="46" spans="1:7" s="5" customFormat="1" ht="22.5" customHeight="1">
      <c r="A46" s="1" t="s">
        <v>8</v>
      </c>
      <c r="B46" s="318" t="s">
        <v>46</v>
      </c>
      <c r="C46" s="319"/>
      <c r="D46" s="79">
        <v>1.4999999999999999E-2</v>
      </c>
      <c r="E46" s="62">
        <f t="shared" si="0"/>
        <v>0</v>
      </c>
      <c r="F46" s="18"/>
    </row>
    <row r="47" spans="1:7" s="5" customFormat="1" ht="22.5" customHeight="1">
      <c r="A47" s="1" t="s">
        <v>29</v>
      </c>
      <c r="B47" s="318" t="s">
        <v>47</v>
      </c>
      <c r="C47" s="319"/>
      <c r="D47" s="79">
        <v>0.01</v>
      </c>
      <c r="E47" s="62">
        <f t="shared" si="0"/>
        <v>0</v>
      </c>
      <c r="F47" s="21"/>
    </row>
    <row r="48" spans="1:7" s="5" customFormat="1" ht="22.5" customHeight="1">
      <c r="A48" s="1" t="s">
        <v>31</v>
      </c>
      <c r="B48" s="318" t="s">
        <v>48</v>
      </c>
      <c r="C48" s="319"/>
      <c r="D48" s="79">
        <v>6.0000000000000001E-3</v>
      </c>
      <c r="E48" s="62">
        <f t="shared" si="0"/>
        <v>0</v>
      </c>
    </row>
    <row r="49" spans="1:5" s="5" customFormat="1" ht="22.5" customHeight="1">
      <c r="A49" s="1" t="s">
        <v>32</v>
      </c>
      <c r="B49" s="318" t="s">
        <v>49</v>
      </c>
      <c r="C49" s="319"/>
      <c r="D49" s="79">
        <v>2E-3</v>
      </c>
      <c r="E49" s="62">
        <f t="shared" si="0"/>
        <v>0</v>
      </c>
    </row>
    <row r="50" spans="1:5" s="5" customFormat="1" ht="22.5" customHeight="1">
      <c r="A50" s="1" t="s">
        <v>50</v>
      </c>
      <c r="B50" s="318" t="s">
        <v>51</v>
      </c>
      <c r="C50" s="319"/>
      <c r="D50" s="79">
        <v>0.08</v>
      </c>
      <c r="E50" s="62">
        <f t="shared" si="0"/>
        <v>0</v>
      </c>
    </row>
    <row r="51" spans="1:5" s="5" customFormat="1" ht="22.5" customHeight="1">
      <c r="A51" s="263" t="s">
        <v>33</v>
      </c>
      <c r="B51" s="264"/>
      <c r="C51" s="265"/>
      <c r="D51" s="74">
        <f>SUM(D43:D50)</f>
        <v>0.33800000000000002</v>
      </c>
      <c r="E51" s="75">
        <f>SUM(E43:E50)</f>
        <v>0</v>
      </c>
    </row>
    <row r="52" spans="1:5" s="5" customFormat="1" ht="25.5" customHeight="1">
      <c r="A52" s="13"/>
      <c r="B52" s="320" t="s">
        <v>117</v>
      </c>
      <c r="C52" s="320"/>
      <c r="D52" s="320"/>
      <c r="E52" s="321"/>
    </row>
    <row r="53" spans="1:5" ht="25.5" customHeight="1">
      <c r="A53" s="51" t="s">
        <v>52</v>
      </c>
      <c r="B53" s="282" t="s">
        <v>53</v>
      </c>
      <c r="C53" s="283"/>
      <c r="D53" s="284"/>
      <c r="E53" s="50" t="s">
        <v>17</v>
      </c>
    </row>
    <row r="54" spans="1:5" ht="25.5" customHeight="1">
      <c r="A54" s="1" t="s">
        <v>2</v>
      </c>
      <c r="B54" s="255" t="s">
        <v>250</v>
      </c>
      <c r="C54" s="256"/>
      <c r="D54" s="257"/>
      <c r="E54" s="62">
        <f>'Vale Transporte '!J4</f>
        <v>0</v>
      </c>
    </row>
    <row r="55" spans="1:5" ht="25.5" customHeight="1">
      <c r="A55" s="1" t="s">
        <v>4</v>
      </c>
      <c r="B55" s="255" t="s">
        <v>251</v>
      </c>
      <c r="C55" s="256"/>
      <c r="D55" s="257"/>
      <c r="E55" s="62">
        <f>'VL. Refeição + Alimentação'!I4</f>
        <v>0</v>
      </c>
    </row>
    <row r="56" spans="1:5" ht="25.5" customHeight="1">
      <c r="A56" s="1" t="s">
        <v>6</v>
      </c>
      <c r="B56" s="255" t="s">
        <v>343</v>
      </c>
      <c r="C56" s="256"/>
      <c r="D56" s="257"/>
      <c r="E56" s="201">
        <v>0</v>
      </c>
    </row>
    <row r="57" spans="1:5" ht="25.5" customHeight="1">
      <c r="A57" s="1" t="s">
        <v>8</v>
      </c>
      <c r="B57" s="255" t="s">
        <v>344</v>
      </c>
      <c r="C57" s="256"/>
      <c r="D57" s="257"/>
      <c r="E57" s="62">
        <v>11</v>
      </c>
    </row>
    <row r="58" spans="1:5" ht="25.5" customHeight="1">
      <c r="A58" s="1" t="s">
        <v>29</v>
      </c>
      <c r="B58" s="255" t="s">
        <v>254</v>
      </c>
      <c r="C58" s="256"/>
      <c r="D58" s="257"/>
      <c r="E58" s="201">
        <v>0</v>
      </c>
    </row>
    <row r="59" spans="1:5" ht="35.25" customHeight="1">
      <c r="A59" s="1" t="s">
        <v>31</v>
      </c>
      <c r="B59" s="255" t="s">
        <v>342</v>
      </c>
      <c r="C59" s="256"/>
      <c r="D59" s="257"/>
      <c r="E59" s="202">
        <v>0</v>
      </c>
    </row>
    <row r="60" spans="1:5" ht="35.25" customHeight="1">
      <c r="A60" s="1" t="s">
        <v>32</v>
      </c>
      <c r="B60" s="317" t="s">
        <v>347</v>
      </c>
      <c r="C60" s="317"/>
      <c r="D60" s="212">
        <v>7.0000000000000007E-2</v>
      </c>
      <c r="E60" s="63">
        <f>TRUNC(E30*D60,2)</f>
        <v>0</v>
      </c>
    </row>
    <row r="61" spans="1:5" ht="25.5" customHeight="1">
      <c r="A61" s="1" t="s">
        <v>50</v>
      </c>
      <c r="B61" s="390" t="s">
        <v>371</v>
      </c>
      <c r="C61" s="391"/>
      <c r="D61" s="212">
        <v>0.01</v>
      </c>
      <c r="E61" s="62">
        <f>TRUNC(E30*D61,2)</f>
        <v>0</v>
      </c>
    </row>
    <row r="62" spans="1:5" s="5" customFormat="1" ht="25.5" customHeight="1">
      <c r="A62" s="308" t="s">
        <v>54</v>
      </c>
      <c r="B62" s="309"/>
      <c r="C62" s="309"/>
      <c r="D62" s="310"/>
      <c r="E62" s="75">
        <f>SUM(E54:E61)</f>
        <v>11</v>
      </c>
    </row>
    <row r="63" spans="1:5" s="5" customFormat="1" ht="25.5" customHeight="1">
      <c r="A63" s="311" t="s">
        <v>55</v>
      </c>
      <c r="B63" s="311"/>
      <c r="C63" s="311"/>
      <c r="D63" s="311"/>
      <c r="E63" s="312"/>
    </row>
    <row r="64" spans="1:5" s="5" customFormat="1" ht="25.5" customHeight="1">
      <c r="A64" s="22">
        <v>2</v>
      </c>
      <c r="B64" s="294" t="s">
        <v>56</v>
      </c>
      <c r="C64" s="295"/>
      <c r="D64" s="296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0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0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11</v>
      </c>
    </row>
    <row r="68" spans="1:8" s="5" customFormat="1" ht="25.5" customHeight="1">
      <c r="A68" s="313" t="s">
        <v>33</v>
      </c>
      <c r="B68" s="285"/>
      <c r="C68" s="285"/>
      <c r="D68" s="286"/>
      <c r="E68" s="78">
        <f>SUM(E65:E67)</f>
        <v>11</v>
      </c>
    </row>
    <row r="69" spans="1:8" s="5" customFormat="1" ht="25.5" customHeight="1">
      <c r="A69" s="314" t="s">
        <v>57</v>
      </c>
      <c r="B69" s="314"/>
      <c r="C69" s="314"/>
      <c r="D69" s="314"/>
      <c r="E69" s="314"/>
      <c r="H69" s="24"/>
    </row>
    <row r="70" spans="1:8" s="5" customFormat="1" ht="25.5" customHeight="1">
      <c r="A70" s="31">
        <v>3</v>
      </c>
      <c r="B70" s="282" t="s">
        <v>58</v>
      </c>
      <c r="C70" s="315"/>
      <c r="D70" s="316"/>
      <c r="E70" s="50" t="s">
        <v>17</v>
      </c>
      <c r="H70" s="25"/>
    </row>
    <row r="71" spans="1:8" s="5" customFormat="1" ht="25.5" customHeight="1">
      <c r="A71" s="1" t="s">
        <v>2</v>
      </c>
      <c r="B71" s="255" t="s">
        <v>59</v>
      </c>
      <c r="C71" s="257"/>
      <c r="D71" s="127">
        <f>((1/12)*5%)</f>
        <v>4.1669999999999997E-3</v>
      </c>
      <c r="E71" s="80">
        <f>TRUNC(($E$30+$E$68)*D71,2)</f>
        <v>0.04</v>
      </c>
    </row>
    <row r="72" spans="1:8" s="5" customFormat="1" ht="25.5" customHeight="1">
      <c r="A72" s="1" t="s">
        <v>4</v>
      </c>
      <c r="B72" s="255" t="s">
        <v>113</v>
      </c>
      <c r="C72" s="257"/>
      <c r="D72" s="116">
        <f>+D50</f>
        <v>0.08</v>
      </c>
      <c r="E72" s="80">
        <f>TRUNC(+E71*D72,2)</f>
        <v>0</v>
      </c>
    </row>
    <row r="73" spans="1:8" s="5" customFormat="1" ht="25.5" customHeight="1">
      <c r="A73" s="1" t="s">
        <v>6</v>
      </c>
      <c r="B73" s="255" t="s">
        <v>125</v>
      </c>
      <c r="C73" s="257"/>
      <c r="D73" s="127">
        <v>0.02</v>
      </c>
      <c r="E73" s="80">
        <f>TRUNC(($E$30)*D73,2)</f>
        <v>0</v>
      </c>
    </row>
    <row r="74" spans="1:8" s="5" customFormat="1" ht="25.5" customHeight="1">
      <c r="A74" s="1" t="s">
        <v>8</v>
      </c>
      <c r="B74" s="304" t="s">
        <v>60</v>
      </c>
      <c r="C74" s="305"/>
      <c r="D74" s="116">
        <f>((7/30)/12)*100%</f>
        <v>1.9439999999999999E-2</v>
      </c>
      <c r="E74" s="80">
        <f>TRUNC(($E$30+$E$68)*D74,2)</f>
        <v>0.21</v>
      </c>
    </row>
    <row r="75" spans="1:8" s="5" customFormat="1" ht="38.25" customHeight="1">
      <c r="A75" s="1" t="s">
        <v>29</v>
      </c>
      <c r="B75" s="255" t="s">
        <v>102</v>
      </c>
      <c r="C75" s="257"/>
      <c r="D75" s="116">
        <f>+D51</f>
        <v>0.33800000000000002</v>
      </c>
      <c r="E75" s="80">
        <f>TRUNC(+E74*D75,2)</f>
        <v>7.0000000000000007E-2</v>
      </c>
    </row>
    <row r="76" spans="1:8" s="5" customFormat="1" ht="25.5" customHeight="1">
      <c r="A76" s="1" t="s">
        <v>31</v>
      </c>
      <c r="B76" s="306" t="s">
        <v>126</v>
      </c>
      <c r="C76" s="307"/>
      <c r="D76" s="128">
        <v>0.02</v>
      </c>
      <c r="E76" s="80">
        <f>TRUNC(($E$30)*D76,2)</f>
        <v>0</v>
      </c>
    </row>
    <row r="77" spans="1:8" s="5" customFormat="1" ht="16.2" customHeight="1" thickBot="1">
      <c r="A77" s="298" t="s">
        <v>33</v>
      </c>
      <c r="B77" s="299"/>
      <c r="C77" s="299"/>
      <c r="D77" s="300"/>
      <c r="E77" s="81">
        <f>SUM(E71:E76)</f>
        <v>0.32</v>
      </c>
    </row>
    <row r="78" spans="1:8" s="5" customFormat="1" ht="22.5" customHeight="1" thickTop="1" thickBot="1">
      <c r="A78" s="278" t="s">
        <v>61</v>
      </c>
      <c r="B78" s="278"/>
      <c r="C78" s="278"/>
      <c r="D78" s="102" t="s">
        <v>41</v>
      </c>
      <c r="E78" s="69">
        <f>E30</f>
        <v>0</v>
      </c>
    </row>
    <row r="79" spans="1:8" s="5" customFormat="1" ht="22.5" customHeight="1" thickTop="1" thickBot="1">
      <c r="A79" s="278"/>
      <c r="B79" s="278"/>
      <c r="C79" s="278"/>
      <c r="D79" s="102" t="s">
        <v>62</v>
      </c>
      <c r="E79" s="69">
        <f>E68</f>
        <v>11</v>
      </c>
    </row>
    <row r="80" spans="1:8" s="5" customFormat="1" ht="22.5" customHeight="1" thickTop="1" thickBot="1">
      <c r="A80" s="278"/>
      <c r="B80" s="278"/>
      <c r="C80" s="278"/>
      <c r="D80" s="102" t="s">
        <v>63</v>
      </c>
      <c r="E80" s="69">
        <f>E77</f>
        <v>0.32</v>
      </c>
    </row>
    <row r="81" spans="1:5" s="5" customFormat="1" ht="23.25" customHeight="1" thickTop="1" thickBot="1">
      <c r="A81" s="278"/>
      <c r="B81" s="278"/>
      <c r="C81" s="278"/>
      <c r="D81" s="27" t="s">
        <v>54</v>
      </c>
      <c r="E81" s="69">
        <f>SUM(E78:E80)</f>
        <v>11.32</v>
      </c>
    </row>
    <row r="82" spans="1:5" s="5" customFormat="1" ht="23.25" customHeight="1" thickTop="1">
      <c r="A82" s="279" t="s">
        <v>64</v>
      </c>
      <c r="B82" s="280"/>
      <c r="C82" s="280"/>
      <c r="D82" s="281"/>
      <c r="E82" s="103" t="s">
        <v>24</v>
      </c>
    </row>
    <row r="83" spans="1:5" s="5" customFormat="1" ht="26.25" customHeight="1">
      <c r="A83" s="301" t="s">
        <v>114</v>
      </c>
      <c r="B83" s="302"/>
      <c r="C83" s="302"/>
      <c r="D83" s="302"/>
      <c r="E83" s="303"/>
    </row>
    <row r="84" spans="1:5" s="5" customFormat="1" ht="26.25" customHeight="1">
      <c r="A84" s="51" t="s">
        <v>65</v>
      </c>
      <c r="B84" s="290" t="s">
        <v>103</v>
      </c>
      <c r="C84" s="291"/>
      <c r="D84" s="292"/>
      <c r="E84" s="50" t="s">
        <v>17</v>
      </c>
    </row>
    <row r="85" spans="1:5" s="5" customFormat="1" ht="26.25" customHeight="1">
      <c r="A85" s="28" t="s">
        <v>2</v>
      </c>
      <c r="B85" s="297" t="s">
        <v>104</v>
      </c>
      <c r="C85" s="297"/>
      <c r="D85" s="116">
        <v>4.1700000000000001E-3</v>
      </c>
      <c r="E85" s="80">
        <f>TRUNC(+D85*$E$81,2)</f>
        <v>0.04</v>
      </c>
    </row>
    <row r="86" spans="1:5" s="5" customFormat="1" ht="26.25" customHeight="1">
      <c r="A86" s="29" t="s">
        <v>4</v>
      </c>
      <c r="B86" s="297" t="s">
        <v>105</v>
      </c>
      <c r="C86" s="297"/>
      <c r="D86" s="128">
        <f>((2/30)/12)</f>
        <v>5.5599999999999998E-3</v>
      </c>
      <c r="E86" s="80">
        <f>TRUNC(+D86*$E$81,2)</f>
        <v>0.06</v>
      </c>
    </row>
    <row r="87" spans="1:5" s="5" customFormat="1" ht="26.25" customHeight="1">
      <c r="A87" s="29" t="s">
        <v>6</v>
      </c>
      <c r="B87" s="297" t="s">
        <v>106</v>
      </c>
      <c r="C87" s="297"/>
      <c r="D87" s="116">
        <f>((5/30)/12)*0.02</f>
        <v>2.7999999999999998E-4</v>
      </c>
      <c r="E87" s="80">
        <f>TRUNC(+D87*$E$81,2)</f>
        <v>0</v>
      </c>
    </row>
    <row r="88" spans="1:5" s="5" customFormat="1" ht="26.25" customHeight="1">
      <c r="A88" s="29" t="s">
        <v>8</v>
      </c>
      <c r="B88" s="297" t="s">
        <v>107</v>
      </c>
      <c r="C88" s="297"/>
      <c r="D88" s="116">
        <f>((15/30)/12)*0.08</f>
        <v>3.3300000000000001E-3</v>
      </c>
      <c r="E88" s="80">
        <f>TRUNC(+D88*$E$81,2)</f>
        <v>0.03</v>
      </c>
    </row>
    <row r="89" spans="1:5" s="5" customFormat="1" ht="26.25" customHeight="1">
      <c r="A89" s="29" t="s">
        <v>29</v>
      </c>
      <c r="B89" s="297" t="s">
        <v>108</v>
      </c>
      <c r="C89" s="297"/>
      <c r="D89" s="129">
        <f>(4/12)/12*0.02*100/100</f>
        <v>5.5999999999999995E-4</v>
      </c>
      <c r="E89" s="80">
        <f t="shared" ref="E89:E90" si="1">TRUNC(+D89*$E$81,2)</f>
        <v>0</v>
      </c>
    </row>
    <row r="90" spans="1:5" s="5" customFormat="1" ht="26.25" customHeight="1">
      <c r="A90" s="29" t="s">
        <v>31</v>
      </c>
      <c r="B90" s="297" t="s">
        <v>109</v>
      </c>
      <c r="C90" s="297"/>
      <c r="D90" s="116">
        <v>0</v>
      </c>
      <c r="E90" s="80">
        <f t="shared" si="1"/>
        <v>0</v>
      </c>
    </row>
    <row r="91" spans="1:5" s="5" customFormat="1" ht="26.25" customHeight="1">
      <c r="A91" s="260" t="s">
        <v>33</v>
      </c>
      <c r="B91" s="261"/>
      <c r="C91" s="262"/>
      <c r="D91" s="82"/>
      <c r="E91" s="75">
        <f>SUM(E85:E90)</f>
        <v>0.13</v>
      </c>
    </row>
    <row r="92" spans="1:5" s="5" customFormat="1" ht="23.25" customHeight="1">
      <c r="A92" s="287" t="s">
        <v>127</v>
      </c>
      <c r="B92" s="288"/>
      <c r="C92" s="288"/>
      <c r="D92" s="288"/>
      <c r="E92" s="289"/>
    </row>
    <row r="93" spans="1:5" s="5" customFormat="1" ht="23.25" customHeight="1">
      <c r="A93" s="51" t="s">
        <v>66</v>
      </c>
      <c r="B93" s="290" t="s">
        <v>115</v>
      </c>
      <c r="C93" s="291"/>
      <c r="D93" s="292"/>
      <c r="E93" s="50" t="s">
        <v>17</v>
      </c>
    </row>
    <row r="94" spans="1:5" s="5" customFormat="1" ht="59.25" customHeight="1">
      <c r="A94" s="30" t="s">
        <v>2</v>
      </c>
      <c r="B94" s="255" t="s">
        <v>116</v>
      </c>
      <c r="C94" s="257"/>
      <c r="D94" s="20"/>
      <c r="E94" s="83">
        <v>0</v>
      </c>
    </row>
    <row r="95" spans="1:5" s="5" customFormat="1" ht="15.6" customHeight="1">
      <c r="A95" s="260" t="s">
        <v>33</v>
      </c>
      <c r="B95" s="261"/>
      <c r="C95" s="262"/>
      <c r="D95" s="82"/>
      <c r="E95" s="75">
        <f>SUM(E94)</f>
        <v>0</v>
      </c>
    </row>
    <row r="96" spans="1:5" s="5" customFormat="1" ht="20.25" customHeight="1">
      <c r="A96" s="293" t="s">
        <v>67</v>
      </c>
      <c r="B96" s="293"/>
      <c r="C96" s="293"/>
      <c r="D96" s="293"/>
      <c r="E96" s="293"/>
    </row>
    <row r="97" spans="1:9" s="5" customFormat="1">
      <c r="A97" s="22">
        <v>4</v>
      </c>
      <c r="B97" s="294" t="s">
        <v>68</v>
      </c>
      <c r="C97" s="295"/>
      <c r="D97" s="296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0.13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5" t="s">
        <v>33</v>
      </c>
      <c r="C100" s="285"/>
      <c r="D100" s="286"/>
      <c r="E100" s="78">
        <f>SUM(E98:E99)</f>
        <v>0.13</v>
      </c>
    </row>
    <row r="101" spans="1:9" s="5" customFormat="1" ht="25.5" customHeight="1">
      <c r="A101" s="260" t="s">
        <v>69</v>
      </c>
      <c r="B101" s="261"/>
      <c r="C101" s="261"/>
      <c r="D101" s="262"/>
      <c r="E101" s="75">
        <f>SUM(E100:E100)</f>
        <v>0.13</v>
      </c>
    </row>
    <row r="102" spans="1:9" s="5" customFormat="1">
      <c r="A102" s="279" t="s">
        <v>70</v>
      </c>
      <c r="B102" s="280"/>
      <c r="C102" s="280"/>
      <c r="D102" s="281"/>
      <c r="E102" s="64"/>
    </row>
    <row r="103" spans="1:9" s="5" customFormat="1">
      <c r="A103" s="31">
        <v>5</v>
      </c>
      <c r="B103" s="282" t="s">
        <v>71</v>
      </c>
      <c r="C103" s="283"/>
      <c r="D103" s="284"/>
      <c r="E103" s="50" t="s">
        <v>17</v>
      </c>
    </row>
    <row r="104" spans="1:9" s="5" customFormat="1" ht="25.5" customHeight="1">
      <c r="A104" s="1" t="s">
        <v>2</v>
      </c>
      <c r="B104" s="275" t="s">
        <v>256</v>
      </c>
      <c r="C104" s="276"/>
      <c r="D104" s="277"/>
      <c r="E104" s="80">
        <f>'Uniformes e EPIs'!F11</f>
        <v>0</v>
      </c>
    </row>
    <row r="105" spans="1:9" s="5" customFormat="1" ht="27.6" customHeight="1">
      <c r="A105" s="1" t="s">
        <v>8</v>
      </c>
      <c r="B105" s="275" t="s">
        <v>291</v>
      </c>
      <c r="C105" s="276"/>
      <c r="D105" s="277"/>
      <c r="E105" s="80">
        <f>'Equipamentos e Materiais'!I3+'Equipamentos e Materiais'!I11+'Equipamentos e Materiais'!I13</f>
        <v>0</v>
      </c>
      <c r="F105" s="105"/>
      <c r="G105" s="104"/>
      <c r="H105" s="104"/>
      <c r="I105" s="104"/>
    </row>
    <row r="106" spans="1:9" s="5" customFormat="1" ht="16.2" customHeight="1" thickBot="1">
      <c r="A106" s="260" t="s">
        <v>72</v>
      </c>
      <c r="B106" s="261"/>
      <c r="C106" s="261"/>
      <c r="D106" s="262"/>
      <c r="E106" s="75">
        <f>SUM(E104:E105)</f>
        <v>0</v>
      </c>
      <c r="F106" s="18"/>
    </row>
    <row r="107" spans="1:9" s="5" customFormat="1" ht="22.5" customHeight="1" thickTop="1" thickBot="1">
      <c r="A107" s="278" t="s">
        <v>73</v>
      </c>
      <c r="B107" s="278"/>
      <c r="C107" s="278"/>
      <c r="D107" s="102" t="s">
        <v>41</v>
      </c>
      <c r="E107" s="69">
        <f>E30</f>
        <v>0</v>
      </c>
    </row>
    <row r="108" spans="1:9" s="5" customFormat="1" ht="22.5" customHeight="1" thickTop="1" thickBot="1">
      <c r="A108" s="278"/>
      <c r="B108" s="278"/>
      <c r="C108" s="278"/>
      <c r="D108" s="102" t="s">
        <v>62</v>
      </c>
      <c r="E108" s="69">
        <f>E68</f>
        <v>11</v>
      </c>
    </row>
    <row r="109" spans="1:9" s="5" customFormat="1" ht="22.5" customHeight="1" thickTop="1" thickBot="1">
      <c r="A109" s="278"/>
      <c r="B109" s="278"/>
      <c r="C109" s="278"/>
      <c r="D109" s="102" t="s">
        <v>63</v>
      </c>
      <c r="E109" s="69">
        <f>E77</f>
        <v>0.32</v>
      </c>
    </row>
    <row r="110" spans="1:9" s="5" customFormat="1" ht="22.5" customHeight="1" thickTop="1" thickBot="1">
      <c r="A110" s="278"/>
      <c r="B110" s="278"/>
      <c r="C110" s="278"/>
      <c r="D110" s="102" t="s">
        <v>74</v>
      </c>
      <c r="E110" s="69">
        <f>E101</f>
        <v>0.13</v>
      </c>
    </row>
    <row r="111" spans="1:9" s="5" customFormat="1" ht="22.5" customHeight="1" thickTop="1" thickBot="1">
      <c r="A111" s="278"/>
      <c r="B111" s="278"/>
      <c r="C111" s="278"/>
      <c r="D111" s="102" t="s">
        <v>75</v>
      </c>
      <c r="E111" s="69">
        <f>E106</f>
        <v>0</v>
      </c>
    </row>
    <row r="112" spans="1:9" s="5" customFormat="1" ht="22.5" customHeight="1" thickTop="1" thickBot="1">
      <c r="A112" s="278"/>
      <c r="B112" s="278"/>
      <c r="C112" s="278"/>
      <c r="D112" s="27" t="s">
        <v>54</v>
      </c>
      <c r="E112" s="69">
        <f>SUM(E107:E111)</f>
        <v>11.45</v>
      </c>
    </row>
    <row r="113" spans="1:5" s="5" customFormat="1" ht="13.8" thickTop="1">
      <c r="A113" s="279" t="s">
        <v>76</v>
      </c>
      <c r="B113" s="280"/>
      <c r="C113" s="280" t="s">
        <v>77</v>
      </c>
      <c r="D113" s="281" t="s">
        <v>78</v>
      </c>
      <c r="E113" s="64"/>
    </row>
    <row r="114" spans="1:5" s="5" customFormat="1">
      <c r="A114" s="51">
        <v>6</v>
      </c>
      <c r="B114" s="282" t="s">
        <v>79</v>
      </c>
      <c r="C114" s="283"/>
      <c r="D114" s="284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6">
        <f>POSTOS!M7</f>
        <v>0</v>
      </c>
      <c r="D115" s="267"/>
      <c r="E115" s="62"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8">
        <f>POSTOS!N7</f>
        <v>0</v>
      </c>
      <c r="D116" s="269"/>
      <c r="E116" s="62">
        <v>0</v>
      </c>
    </row>
    <row r="117" spans="1:5" s="5" customFormat="1" ht="27" customHeight="1" thickBot="1">
      <c r="A117" s="32"/>
      <c r="B117" s="58" t="s">
        <v>82</v>
      </c>
      <c r="C117" s="270" t="s">
        <v>83</v>
      </c>
      <c r="D117" s="271"/>
      <c r="E117" s="94">
        <f>SUM(E115:E116,E112)</f>
        <v>11.45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0</v>
      </c>
      <c r="D118" s="85">
        <f>+(100-C118)/100</f>
        <v>1</v>
      </c>
      <c r="E118" s="95">
        <f>E117/D118</f>
        <v>11.45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240</v>
      </c>
      <c r="C120" s="88"/>
      <c r="D120" s="163">
        <f>POSTOS!O6</f>
        <v>0</v>
      </c>
      <c r="E120" s="80">
        <f>+E118*D120</f>
        <v>0</v>
      </c>
    </row>
    <row r="121" spans="1:5" s="5" customFormat="1">
      <c r="A121" s="34"/>
      <c r="B121" s="36" t="s">
        <v>235</v>
      </c>
      <c r="C121" s="88"/>
      <c r="D121" s="163">
        <f>POSTOS!P6</f>
        <v>0</v>
      </c>
      <c r="E121" s="80">
        <f>+E118*D121</f>
        <v>0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241</v>
      </c>
      <c r="C124" s="91"/>
      <c r="D124" s="165">
        <f>POSTOS!Q7</f>
        <v>0</v>
      </c>
      <c r="E124" s="96">
        <f>+E118*D124</f>
        <v>0</v>
      </c>
    </row>
    <row r="125" spans="1:5" s="5" customFormat="1">
      <c r="A125" s="39"/>
      <c r="B125" s="40" t="s">
        <v>88</v>
      </c>
      <c r="C125" s="92"/>
      <c r="D125" s="93">
        <f>SUM(D120:D124)</f>
        <v>0</v>
      </c>
      <c r="E125" s="97">
        <f>SUM(E120:E124)</f>
        <v>0</v>
      </c>
    </row>
    <row r="126" spans="1:5" s="5" customFormat="1" ht="15.6" customHeight="1">
      <c r="A126" s="272" t="s">
        <v>89</v>
      </c>
      <c r="B126" s="273"/>
      <c r="C126" s="273"/>
      <c r="D126" s="274"/>
      <c r="E126" s="98">
        <f>E115+E116+E125</f>
        <v>0</v>
      </c>
    </row>
    <row r="127" spans="1:5" s="5" customFormat="1" ht="25.5" customHeight="1">
      <c r="A127" s="260" t="s">
        <v>90</v>
      </c>
      <c r="B127" s="261"/>
      <c r="C127" s="261"/>
      <c r="D127" s="262"/>
      <c r="E127" s="75">
        <f>SUM(E126:E126)</f>
        <v>0</v>
      </c>
    </row>
    <row r="128" spans="1:5" s="5" customFormat="1" ht="15.6" customHeight="1">
      <c r="A128" s="260" t="s">
        <v>91</v>
      </c>
      <c r="B128" s="261"/>
      <c r="C128" s="261"/>
      <c r="D128" s="261"/>
      <c r="E128" s="262"/>
    </row>
    <row r="129" spans="1:7" s="5" customFormat="1" ht="15.6" customHeight="1">
      <c r="A129" s="260" t="s">
        <v>92</v>
      </c>
      <c r="B129" s="261"/>
      <c r="C129" s="261"/>
      <c r="D129" s="262"/>
      <c r="E129" s="41" t="s">
        <v>17</v>
      </c>
    </row>
    <row r="130" spans="1:7" s="5" customFormat="1">
      <c r="A130" s="31" t="s">
        <v>2</v>
      </c>
      <c r="B130" s="255" t="s">
        <v>93</v>
      </c>
      <c r="C130" s="256"/>
      <c r="D130" s="257"/>
      <c r="E130" s="80">
        <f>E30</f>
        <v>0</v>
      </c>
    </row>
    <row r="131" spans="1:7" s="5" customFormat="1" ht="15.6" customHeight="1">
      <c r="A131" s="31" t="s">
        <v>4</v>
      </c>
      <c r="B131" s="255" t="s">
        <v>94</v>
      </c>
      <c r="C131" s="256"/>
      <c r="D131" s="257"/>
      <c r="E131" s="80">
        <f>+E68</f>
        <v>11</v>
      </c>
    </row>
    <row r="132" spans="1:7" s="5" customFormat="1">
      <c r="A132" s="31" t="s">
        <v>6</v>
      </c>
      <c r="B132" s="255" t="s">
        <v>95</v>
      </c>
      <c r="C132" s="256"/>
      <c r="D132" s="257"/>
      <c r="E132" s="80">
        <f>+E77</f>
        <v>0.32</v>
      </c>
    </row>
    <row r="133" spans="1:7" s="5" customFormat="1" ht="15.6" customHeight="1">
      <c r="A133" s="31" t="s">
        <v>8</v>
      </c>
      <c r="B133" s="255" t="s">
        <v>96</v>
      </c>
      <c r="C133" s="256"/>
      <c r="D133" s="257"/>
      <c r="E133" s="80">
        <f>+E101</f>
        <v>0.13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0</v>
      </c>
      <c r="G134" s="5" t="s">
        <v>129</v>
      </c>
    </row>
    <row r="135" spans="1:7" s="5" customFormat="1" ht="15.6" customHeight="1">
      <c r="A135" s="263" t="s">
        <v>98</v>
      </c>
      <c r="B135" s="264"/>
      <c r="C135" s="265"/>
      <c r="D135" s="45"/>
      <c r="E135" s="75">
        <f>SUM(E130:E134)</f>
        <v>11.45</v>
      </c>
    </row>
    <row r="136" spans="1:7" s="5" customFormat="1">
      <c r="A136" s="31" t="s">
        <v>31</v>
      </c>
      <c r="B136" s="255" t="s">
        <v>99</v>
      </c>
      <c r="C136" s="256"/>
      <c r="D136" s="257"/>
      <c r="E136" s="80">
        <f>E127</f>
        <v>0</v>
      </c>
      <c r="F136" s="14"/>
    </row>
    <row r="137" spans="1:7" s="5" customFormat="1" ht="16.2" customHeight="1">
      <c r="A137" s="258" t="s">
        <v>100</v>
      </c>
      <c r="B137" s="258"/>
      <c r="C137" s="258"/>
      <c r="D137" s="258"/>
      <c r="E137" s="100">
        <f>+E135+E136</f>
        <v>11.45</v>
      </c>
      <c r="F137" s="59"/>
    </row>
    <row r="138" spans="1:7">
      <c r="A138" s="259"/>
      <c r="B138" s="259"/>
      <c r="C138" s="259"/>
      <c r="D138" s="259"/>
      <c r="E138" s="99"/>
    </row>
  </sheetData>
  <mergeCells count="117"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0:C60"/>
    <mergeCell ref="B61:C6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106:D106"/>
    <mergeCell ref="A107:C112"/>
    <mergeCell ref="A113:D113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</mergeCells>
  <hyperlinks>
    <hyperlink ref="B74" location="Plan2!A1" display="Aviso prévio trabalhado" xr:uid="{EAD9217D-E831-4133-9547-6F06648DADC9}"/>
    <hyperlink ref="B48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21</vt:i4>
      </vt:variant>
    </vt:vector>
  </HeadingPairs>
  <TitlesOfParts>
    <vt:vector size="46" baseType="lpstr">
      <vt:lpstr>INSTRUÇÕES</vt:lpstr>
      <vt:lpstr>POSTOS</vt:lpstr>
      <vt:lpstr>DIária Motorista</vt:lpstr>
      <vt:lpstr>Vale Transporte </vt:lpstr>
      <vt:lpstr>VL. Refeição + Alimentação</vt:lpstr>
      <vt:lpstr>Uniformes e EPIs</vt:lpstr>
      <vt:lpstr>Equipamentos e Materiais</vt:lpstr>
      <vt:lpstr>FLORIANÓPOLIS - AUX.ADMINISTR</vt:lpstr>
      <vt:lpstr>FLORIANÓPOLIS - ENCARREGADO</vt:lpstr>
      <vt:lpstr>FLORIANÓPOLIS - MOTORISTA</vt:lpstr>
      <vt:lpstr>ITAJAÍ - AUX. ADMINIST</vt:lpstr>
      <vt:lpstr>ITAJAÍ - LÍDER</vt:lpstr>
      <vt:lpstr>ITAJAÍ - MOTORISTA</vt:lpstr>
      <vt:lpstr>JOINVILLE - AUX.ADMINISTR</vt:lpstr>
      <vt:lpstr>JOINVILLE - LÍDER</vt:lpstr>
      <vt:lpstr>CRICIÚMA - AUX.ADMINISTR</vt:lpstr>
      <vt:lpstr>CRICIÚMA - LÍDER</vt:lpstr>
      <vt:lpstr>LAGES - AUX.ADMINISTR</vt:lpstr>
      <vt:lpstr>LAGES - LÍDER</vt:lpstr>
      <vt:lpstr>CHAPECÓ - AUX.ADMINISTR</vt:lpstr>
      <vt:lpstr>CHAPECÓ - LÍDER</vt:lpstr>
      <vt:lpstr>DI. CERQUEIRA - AUX.ADMINISTR</vt:lpstr>
      <vt:lpstr>DI. CERQUEIRA - LÍDER</vt:lpstr>
      <vt:lpstr>QUADRO DETALHADO PROPOSTA</vt:lpstr>
      <vt:lpstr>PROPOSTA</vt:lpstr>
      <vt:lpstr>'CHAPECÓ - AUX.ADMINISTR'!Area_de_impressao</vt:lpstr>
      <vt:lpstr>'CHAPECÓ - LÍDER'!Area_de_impressao</vt:lpstr>
      <vt:lpstr>'CRICIÚMA - AUX.ADMINISTR'!Area_de_impressao</vt:lpstr>
      <vt:lpstr>'CRICIÚMA - LÍDER'!Area_de_impressao</vt:lpstr>
      <vt:lpstr>'DI. CERQUEIRA - AUX.ADMINISTR'!Area_de_impressao</vt:lpstr>
      <vt:lpstr>'DI. CERQUEIRA - LÍDER'!Area_de_impressao</vt:lpstr>
      <vt:lpstr>'DIária Motorista'!Area_de_impressao</vt:lpstr>
      <vt:lpstr>'Equipamentos e Materiais'!Area_de_impressao</vt:lpstr>
      <vt:lpstr>'FLORIANÓPOLIS - AUX.ADMINISTR'!Area_de_impressao</vt:lpstr>
      <vt:lpstr>'FLORIANÓPOLIS - ENCARREGADO'!Area_de_impressao</vt:lpstr>
      <vt:lpstr>'FLORIANÓPOLIS - MOTORISTA'!Area_de_impressao</vt:lpstr>
      <vt:lpstr>INSTRUÇÕES!Area_de_impressao</vt:lpstr>
      <vt:lpstr>'ITAJAÍ - AUX. ADMINIST'!Area_de_impressao</vt:lpstr>
      <vt:lpstr>'ITAJAÍ - LÍDER'!Area_de_impressao</vt:lpstr>
      <vt:lpstr>'ITAJAÍ - MOTORISTA'!Area_de_impressao</vt:lpstr>
      <vt:lpstr>'JOINVILLE - AUX.ADMINISTR'!Area_de_impressao</vt:lpstr>
      <vt:lpstr>'JOINVILLE - LÍDER'!Area_de_impressao</vt:lpstr>
      <vt:lpstr>'LAGES - AUX.ADMINISTR'!Area_de_impressao</vt:lpstr>
      <vt:lpstr>'LAGES - LÍDER'!Area_de_impressao</vt:lpstr>
      <vt:lpstr>POSTOS!Area_de_impressao</vt:lpstr>
      <vt:lpstr>PROPOSTA!Area_de_impressao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sti.srsp</cp:lastModifiedBy>
  <cp:lastPrinted>2023-05-31T13:57:16Z</cp:lastPrinted>
  <dcterms:created xsi:type="dcterms:W3CDTF">2017-09-20T01:52:03Z</dcterms:created>
  <dcterms:modified xsi:type="dcterms:W3CDTF">2024-12-06T17:03:30Z</dcterms:modified>
</cp:coreProperties>
</file>